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aa84b188901fab47/Biblio PC since 2021/Dossier Enclunisois/APER/Outils/Michel Maya/"/>
    </mc:Choice>
  </mc:AlternateContent>
  <xr:revisionPtr revIDLastSave="0" documentId="8_{A06CA2CA-B829-4740-8D84-9B204D67ABFD}" xr6:coauthVersionLast="47" xr6:coauthVersionMax="47" xr10:uidLastSave="{00000000-0000-0000-0000-000000000000}"/>
  <bookViews>
    <workbookView xWindow="-28920" yWindow="-120" windowWidth="29040" windowHeight="15840" activeTab="1" xr2:uid="{90DBBE52-45C7-464D-9288-A8C4332690D6}"/>
  </bookViews>
  <sheets>
    <sheet name="Introduction" sheetId="1" r:id="rId1"/>
    <sheet name="Orientation TEPOS" sheetId="2" r:id="rId2"/>
    <sheet name="Résultats" sheetId="9" state="hidden" r:id="rId3"/>
    <sheet name="Versions" sheetId="3" state="hidden" r:id="rId4"/>
    <sheet name="Données Clunisois" sheetId="4" state="hidden" r:id="rId5"/>
    <sheet name="Bonnay Saint Ythaire" sheetId="6" state="hidden" r:id="rId6"/>
  </sheets>
  <externalReferences>
    <externalReference r:id="rId7"/>
  </externalReferences>
  <definedNames>
    <definedName name="Ilpourcent" localSheetId="2">#REF!</definedName>
    <definedName name="Ilpourcent">'Orientation TEPOS'!#REF!</definedName>
    <definedName name="_xlnm.Print_Area" localSheetId="1">'Orientation TEPOS'!$A$1:$W$107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98" i="2" l="1"/>
  <c r="L68" i="2"/>
  <c r="L38" i="2"/>
  <c r="A7" i="9"/>
  <c r="A3" i="9"/>
  <c r="A4" i="9"/>
  <c r="A5" i="9"/>
  <c r="A6" i="9"/>
  <c r="A2" i="9"/>
  <c r="A21" i="9"/>
  <c r="A20" i="9"/>
  <c r="A19" i="9"/>
  <c r="A18" i="9"/>
  <c r="A17" i="9"/>
  <c r="A16" i="9"/>
  <c r="A15" i="9"/>
  <c r="A14" i="9"/>
  <c r="A13" i="9"/>
  <c r="A12" i="9"/>
  <c r="A11" i="9"/>
  <c r="V38" i="2" l="1"/>
  <c r="Q68" i="2" s="1"/>
  <c r="Q98" i="2" s="1"/>
  <c r="V28" i="2"/>
  <c r="S58" i="2" s="1"/>
  <c r="V58" i="2" s="1"/>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E4" i="6"/>
  <c r="C4" i="6"/>
  <c r="B4" i="6"/>
  <c r="P70" i="2"/>
  <c r="P100" i="2" s="1"/>
  <c r="P58" i="2"/>
  <c r="P88" i="2" s="1"/>
  <c r="P68" i="2"/>
  <c r="P98" i="2" s="1"/>
  <c r="L84" i="2"/>
  <c r="L54" i="2"/>
  <c r="Q58" i="2" l="1"/>
  <c r="Q88" i="2" s="1"/>
  <c r="S68" i="2"/>
  <c r="R88" i="2"/>
  <c r="L24" i="2"/>
  <c r="V68" i="2" l="1"/>
  <c r="R98" i="2" s="1"/>
  <c r="S88" i="2"/>
  <c r="V88" i="2" s="1"/>
  <c r="S98" i="2" l="1"/>
  <c r="V98" i="2" s="1"/>
  <c r="V15" i="2"/>
  <c r="V14" i="2"/>
  <c r="B19" i="9" s="1"/>
  <c r="C19" i="9" s="1"/>
  <c r="D19" i="9" s="1"/>
  <c r="E19" i="9" s="1"/>
  <c r="V13" i="2"/>
  <c r="B18" i="9" s="1"/>
  <c r="C18" i="9" s="1"/>
  <c r="D18" i="9" s="1"/>
  <c r="E18" i="9" s="1"/>
  <c r="V12" i="2"/>
  <c r="B17" i="9" s="1"/>
  <c r="C17" i="9" s="1"/>
  <c r="D17" i="9" s="1"/>
  <c r="E17" i="9" s="1"/>
  <c r="V11" i="2"/>
  <c r="B16" i="9" s="1"/>
  <c r="C16" i="9" s="1"/>
  <c r="D16" i="9" s="1"/>
  <c r="E16" i="9" s="1"/>
  <c r="V10" i="2"/>
  <c r="B15" i="9" s="1"/>
  <c r="C15" i="9" s="1"/>
  <c r="D15" i="9" s="1"/>
  <c r="E15" i="9" s="1"/>
  <c r="B10" i="2"/>
  <c r="V9" i="2"/>
  <c r="B14" i="9" s="1"/>
  <c r="C14" i="9" s="1"/>
  <c r="D14" i="9" s="1"/>
  <c r="E14" i="9" s="1"/>
  <c r="B9" i="2"/>
  <c r="V8" i="2"/>
  <c r="B13" i="9" s="1"/>
  <c r="C13" i="9" s="1"/>
  <c r="D13" i="9" s="1"/>
  <c r="E13" i="9" s="1"/>
  <c r="B8" i="2"/>
  <c r="V7" i="2"/>
  <c r="B12" i="9" s="1"/>
  <c r="C12" i="9" s="1"/>
  <c r="D12" i="9" s="1"/>
  <c r="E12" i="9" s="1"/>
  <c r="B7" i="2"/>
  <c r="V6" i="2"/>
  <c r="B11" i="9" s="1"/>
  <c r="C11" i="9" s="1"/>
  <c r="B6" i="2"/>
  <c r="B29" i="2" s="1"/>
  <c r="U4" i="2"/>
  <c r="B4" i="2"/>
  <c r="V1" i="2"/>
  <c r="S1" i="2"/>
  <c r="L1" i="2"/>
  <c r="D11" i="9" l="1"/>
  <c r="B30" i="2"/>
  <c r="B60" i="2" s="1"/>
  <c r="B90" i="2" s="1"/>
  <c r="B3" i="9"/>
  <c r="B31" i="2"/>
  <c r="B61" i="2" s="1"/>
  <c r="B91" i="2" s="1"/>
  <c r="B4" i="9"/>
  <c r="B32" i="2"/>
  <c r="B62" i="2" s="1"/>
  <c r="B92" i="2" s="1"/>
  <c r="B5" i="9"/>
  <c r="B33" i="2"/>
  <c r="G33" i="2" s="1"/>
  <c r="C63" i="2" s="1"/>
  <c r="B6" i="9"/>
  <c r="B59" i="2"/>
  <c r="B89" i="2" s="1"/>
  <c r="B2" i="9" s="1"/>
  <c r="G29" i="2"/>
  <c r="W88" i="2"/>
  <c r="W58" i="2"/>
  <c r="S24" i="2"/>
  <c r="V24" i="2" s="1"/>
  <c r="P24" i="2"/>
  <c r="P34" i="2"/>
  <c r="S32" i="2"/>
  <c r="V32" i="2" s="1"/>
  <c r="P32" i="2"/>
  <c r="S36" i="2"/>
  <c r="V36" i="2" s="1"/>
  <c r="P36" i="2"/>
  <c r="S26" i="2"/>
  <c r="V26" i="2" s="1"/>
  <c r="P26" i="2"/>
  <c r="S30" i="2"/>
  <c r="V30" i="2" s="1"/>
  <c r="P30" i="2"/>
  <c r="W28" i="2"/>
  <c r="G30" i="2"/>
  <c r="C60" i="2" s="1"/>
  <c r="S34" i="2"/>
  <c r="V34" i="2" s="1"/>
  <c r="V16" i="2"/>
  <c r="B11" i="2"/>
  <c r="B7" i="9" s="1"/>
  <c r="G32" i="2" l="1"/>
  <c r="C62" i="2" s="1"/>
  <c r="G62" i="2" s="1"/>
  <c r="B63" i="2"/>
  <c r="B93" i="2" s="1"/>
  <c r="B94" i="2" s="1"/>
  <c r="B20" i="9"/>
  <c r="C20" i="9" s="1"/>
  <c r="D20" i="9" s="1"/>
  <c r="E20" i="9" s="1"/>
  <c r="B21" i="9"/>
  <c r="I10" i="9" s="1"/>
  <c r="G31" i="2"/>
  <c r="C61" i="2" s="1"/>
  <c r="C91" i="2" s="1"/>
  <c r="C4" i="9" s="1"/>
  <c r="B34" i="2"/>
  <c r="E33" i="2" s="1"/>
  <c r="E11" i="9"/>
  <c r="I9" i="9"/>
  <c r="S66" i="2"/>
  <c r="P66" i="2"/>
  <c r="P96" i="2" s="1"/>
  <c r="Q60" i="2"/>
  <c r="Q90" i="2" s="1"/>
  <c r="P60" i="2"/>
  <c r="P90" i="2" s="1"/>
  <c r="Q54" i="2"/>
  <c r="Q84" i="2" s="1"/>
  <c r="P54" i="2"/>
  <c r="P84" i="2" s="1"/>
  <c r="G60" i="2"/>
  <c r="C90" i="2"/>
  <c r="C3" i="9" s="1"/>
  <c r="G63" i="2"/>
  <c r="C93" i="2"/>
  <c r="C6" i="9" s="1"/>
  <c r="Q56" i="2"/>
  <c r="Q86" i="2" s="1"/>
  <c r="P56" i="2"/>
  <c r="P86" i="2" s="1"/>
  <c r="S62" i="2"/>
  <c r="P62" i="2"/>
  <c r="P92" i="2" s="1"/>
  <c r="S64" i="2"/>
  <c r="P64" i="2"/>
  <c r="P94" i="2" s="1"/>
  <c r="S40" i="2"/>
  <c r="V40" i="2" s="1"/>
  <c r="C59" i="2"/>
  <c r="S60" i="2"/>
  <c r="V60" i="2" s="1"/>
  <c r="Q66" i="2"/>
  <c r="Q96" i="2" s="1"/>
  <c r="A17" i="2"/>
  <c r="E32" i="2"/>
  <c r="C92" i="2" l="1"/>
  <c r="C5" i="9" s="1"/>
  <c r="E31" i="2"/>
  <c r="B23" i="9"/>
  <c r="G34" i="2"/>
  <c r="J21" i="2" s="1"/>
  <c r="G61" i="2"/>
  <c r="D91" i="2" s="1"/>
  <c r="E29" i="2"/>
  <c r="E30" i="2"/>
  <c r="C64" i="2"/>
  <c r="E61" i="2" s="1"/>
  <c r="G59" i="2"/>
  <c r="D89" i="2" s="1"/>
  <c r="D2" i="9" s="1"/>
  <c r="D90" i="2"/>
  <c r="D92" i="2"/>
  <c r="D93" i="2"/>
  <c r="V64" i="2"/>
  <c r="R94" i="2" s="1"/>
  <c r="V62" i="2"/>
  <c r="R92" i="2" s="1"/>
  <c r="V66" i="2"/>
  <c r="R96" i="2" s="1"/>
  <c r="Q62" i="2"/>
  <c r="Q92" i="2" s="1"/>
  <c r="S54" i="2"/>
  <c r="V54" i="2" s="1"/>
  <c r="S56" i="2"/>
  <c r="V42" i="2"/>
  <c r="S41" i="2"/>
  <c r="V43" i="2"/>
  <c r="Q64" i="2"/>
  <c r="Q94" i="2" s="1"/>
  <c r="C89" i="2"/>
  <c r="S70" i="2"/>
  <c r="V70" i="2" s="1"/>
  <c r="V44" i="2"/>
  <c r="B64" i="2"/>
  <c r="M38" i="2" l="1"/>
  <c r="M32" i="2"/>
  <c r="M36" i="2"/>
  <c r="M24" i="2"/>
  <c r="M28" i="2"/>
  <c r="M26" i="2"/>
  <c r="M30" i="2"/>
  <c r="M34" i="2"/>
  <c r="F34" i="2"/>
  <c r="G90" i="2"/>
  <c r="E3" i="9" s="1"/>
  <c r="D3" i="9"/>
  <c r="G93" i="2"/>
  <c r="E6" i="9" s="1"/>
  <c r="D6" i="9"/>
  <c r="G91" i="2"/>
  <c r="E4" i="9" s="1"/>
  <c r="D4" i="9"/>
  <c r="G92" i="2"/>
  <c r="E5" i="9" s="1"/>
  <c r="D5" i="9"/>
  <c r="S94" i="2"/>
  <c r="V94" i="2" s="1"/>
  <c r="E60" i="2"/>
  <c r="E63" i="2"/>
  <c r="E62" i="2"/>
  <c r="E59" i="2"/>
  <c r="C94" i="2"/>
  <c r="C7" i="9" s="1"/>
  <c r="C2" i="9"/>
  <c r="S96" i="2"/>
  <c r="V96" i="2" s="1"/>
  <c r="V45" i="2"/>
  <c r="C21" i="9" s="1"/>
  <c r="J10" i="9" s="1"/>
  <c r="S92" i="2"/>
  <c r="V92" i="2" s="1"/>
  <c r="V56" i="2"/>
  <c r="R86" i="2" s="1"/>
  <c r="R84" i="2"/>
  <c r="G64" i="2"/>
  <c r="V72" i="2"/>
  <c r="R90" i="2"/>
  <c r="S71" i="2"/>
  <c r="D94" i="2"/>
  <c r="G89" i="2"/>
  <c r="S90" i="2"/>
  <c r="V90" i="2" s="1"/>
  <c r="V74" i="2"/>
  <c r="S100" i="2"/>
  <c r="V100" i="2" s="1"/>
  <c r="V104" i="2" s="1"/>
  <c r="J51" i="2" l="1"/>
  <c r="M66" i="2" s="1"/>
  <c r="U46" i="2"/>
  <c r="J9" i="9"/>
  <c r="C23" i="9"/>
  <c r="G94" i="2"/>
  <c r="E2" i="9"/>
  <c r="E89" i="2"/>
  <c r="D7" i="9"/>
  <c r="S86" i="2"/>
  <c r="V86" i="2" s="1"/>
  <c r="V103" i="2" s="1"/>
  <c r="V73" i="2"/>
  <c r="V75" i="2" s="1"/>
  <c r="D21" i="9" s="1"/>
  <c r="K10" i="9" s="1"/>
  <c r="S84" i="2"/>
  <c r="F64" i="2"/>
  <c r="E93" i="2"/>
  <c r="E92" i="2"/>
  <c r="E91" i="2"/>
  <c r="E90" i="2"/>
  <c r="M68" i="2" l="1"/>
  <c r="M58" i="2"/>
  <c r="M60" i="2"/>
  <c r="M54" i="2"/>
  <c r="M56" i="2"/>
  <c r="M62" i="2"/>
  <c r="M64" i="2"/>
  <c r="E7" i="9"/>
  <c r="L9" i="9" s="1"/>
  <c r="J81" i="2"/>
  <c r="F94" i="2"/>
  <c r="S101" i="2"/>
  <c r="K9" i="9"/>
  <c r="D23" i="9"/>
  <c r="V84" i="2"/>
  <c r="V102" i="2" s="1"/>
  <c r="V105" i="2" s="1"/>
  <c r="E21" i="9" s="1"/>
  <c r="L10" i="9" s="1"/>
  <c r="U76" i="2"/>
  <c r="M94" i="2" l="1"/>
  <c r="M86" i="2"/>
  <c r="M92" i="2"/>
  <c r="M84" i="2"/>
  <c r="M96" i="2"/>
  <c r="M88" i="2"/>
  <c r="M98" i="2"/>
  <c r="M90" i="2"/>
  <c r="E23" i="9"/>
  <c r="U10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3" authorId="0" shapeId="0" xr:uid="{18B7107D-F64E-4079-BA81-554E22E4782C}">
      <text>
        <r>
          <rPr>
            <b/>
            <sz val="9"/>
            <color indexed="81"/>
            <rFont val="Tahoma"/>
            <family val="2"/>
          </rPr>
          <t>2020</t>
        </r>
      </text>
    </comment>
    <comment ref="F13" authorId="0" shapeId="0" xr:uid="{5FE0C182-3928-4B7F-B9C3-49666502189E}">
      <text>
        <r>
          <rPr>
            <b/>
            <sz val="9"/>
            <color indexed="81"/>
            <rFont val="Tahoma"/>
            <family val="2"/>
          </rPr>
          <t>de 0,01 à 0,02</t>
        </r>
      </text>
    </comment>
    <comment ref="A14" authorId="0" shapeId="0" xr:uid="{72EF1A7A-6428-4D29-AF9E-DDB776735C3C}">
      <text>
        <r>
          <rPr>
            <b/>
            <sz val="9"/>
            <color indexed="81"/>
            <rFont val="Tahoma"/>
            <family val="2"/>
          </rPr>
          <t>Fiche à venir</t>
        </r>
      </text>
    </comment>
    <comment ref="B15" authorId="0" shapeId="0" xr:uid="{E79FD23B-7EB1-4675-B7E2-70F997A46C15}">
      <text>
        <r>
          <rPr>
            <b/>
            <sz val="9"/>
            <color indexed="81"/>
            <rFont val="Tahoma"/>
            <family val="2"/>
          </rPr>
          <t>2021</t>
        </r>
      </text>
    </comment>
    <comment ref="C15" authorId="0" shapeId="0" xr:uid="{0A07DF73-4A11-415E-B1B4-B7F66B65D288}">
      <text>
        <r>
          <rPr>
            <b/>
            <sz val="9"/>
            <color indexed="81"/>
            <rFont val="Tahoma"/>
            <family val="2"/>
          </rPr>
          <t>de 157 à 168</t>
        </r>
      </text>
    </comment>
    <comment ref="E15" authorId="0" shapeId="0" xr:uid="{D5FC8D8F-6A4A-430A-BFF7-7C1D955AB999}">
      <text>
        <r>
          <rPr>
            <b/>
            <sz val="9"/>
            <color indexed="81"/>
            <rFont val="Tahoma"/>
            <family val="2"/>
          </rPr>
          <t>60 à 96 pour &lt; 1MW
51 à 89 pour &gt; 1MW</t>
        </r>
      </text>
    </comment>
    <comment ref="B16" authorId="0" shapeId="0" xr:uid="{AD23F75C-45BE-4B31-8B4B-B6B5F863CCD5}">
      <text>
        <r>
          <rPr>
            <b/>
            <sz val="9"/>
            <color indexed="81"/>
            <rFont val="Tahoma"/>
            <family val="2"/>
          </rPr>
          <t>2020</t>
        </r>
      </text>
    </comment>
    <comment ref="E16" authorId="0" shapeId="0" xr:uid="{EDD774BD-AFF9-4C4D-89A3-3F70D04C1FA1}">
      <text>
        <r>
          <rPr>
            <b/>
            <sz val="9"/>
            <color indexed="81"/>
            <rFont val="Tahoma"/>
            <family val="2"/>
          </rPr>
          <t>de 15 à 55</t>
        </r>
      </text>
    </comment>
    <comment ref="F16" authorId="0" shapeId="0" xr:uid="{47FABE8D-3CAB-47BB-B62A-C93F5FB60BD9}">
      <text>
        <r>
          <rPr>
            <b/>
            <sz val="9"/>
            <color indexed="81"/>
            <rFont val="Tahoma"/>
            <family val="2"/>
          </rPr>
          <t>de 0,01 à 0,02</t>
        </r>
      </text>
    </comment>
    <comment ref="B17" authorId="0" shapeId="0" xr:uid="{86D36FB1-E342-49E9-B0BC-66D4708E1631}">
      <text>
        <r>
          <rPr>
            <b/>
            <sz val="9"/>
            <color indexed="81"/>
            <rFont val="Tahoma"/>
            <family val="2"/>
          </rPr>
          <t>2021</t>
        </r>
      </text>
    </comment>
    <comment ref="C17" authorId="0" shapeId="0" xr:uid="{4333EFB6-3B61-4A91-A7CB-8C163D764AD1}">
      <text>
        <r>
          <rPr>
            <b/>
            <sz val="9"/>
            <color indexed="81"/>
            <rFont val="Tahoma"/>
            <family val="2"/>
          </rPr>
          <t>de 1,85 à 2,5</t>
        </r>
      </text>
    </comment>
    <comment ref="D17" authorId="0" shapeId="0" xr:uid="{A8E2635A-815B-467C-A2FC-6A8D5397D682}">
      <text>
        <r>
          <rPr>
            <b/>
            <sz val="9"/>
            <color indexed="81"/>
            <rFont val="Tahoma"/>
            <family val="2"/>
          </rPr>
          <t>8 pour capteur seul
65 avec stockage</t>
        </r>
      </text>
    </comment>
    <comment ref="E17" authorId="0" shapeId="0" xr:uid="{0F207921-39DA-499B-98B8-B03AB352BF82}">
      <text>
        <r>
          <rPr>
            <b/>
            <sz val="9"/>
            <color indexed="81"/>
            <rFont val="Tahoma"/>
            <family val="2"/>
          </rPr>
          <t>de 135 à 200 en toiture (collectif + tertiaire)
de 57 à 106 au sol (collectif + industrie)</t>
        </r>
      </text>
    </comment>
    <comment ref="C18" authorId="0" shapeId="0" xr:uid="{98240217-0AE1-4C1D-AE59-9CEC1FCB7309}">
      <text>
        <r>
          <rPr>
            <b/>
            <sz val="9"/>
            <color indexed="81"/>
            <rFont val="Tahoma"/>
            <family val="2"/>
          </rPr>
          <t>DE 35,1 à 44</t>
        </r>
      </text>
    </comment>
    <comment ref="D18" authorId="0" shapeId="0" xr:uid="{081A27A3-9D54-428F-8BF8-C5C8BCA20F82}">
      <text>
        <r>
          <rPr>
            <b/>
            <sz val="9"/>
            <color indexed="81"/>
            <rFont val="Tahoma"/>
            <family val="2"/>
          </rPr>
          <t>De 23 à 44</t>
        </r>
      </text>
    </comment>
    <comment ref="E18" authorId="0" shapeId="0" xr:uid="{A333C444-E639-4D7C-92E1-4E7A034ED2B2}">
      <text>
        <r>
          <rPr>
            <b/>
            <sz val="9"/>
            <color indexed="81"/>
            <rFont val="Tahoma"/>
            <family val="2"/>
          </rPr>
          <t>100 sur grandes toitures &gt; 500 kWc
110 sur ombrières &gt; 500 kWc</t>
        </r>
      </text>
    </comment>
    <comment ref="F18" authorId="0" shapeId="0" xr:uid="{898934B2-D4F2-434A-989C-D3B272997996}">
      <text>
        <r>
          <rPr>
            <b/>
            <sz val="9"/>
            <color indexed="81"/>
            <rFont val="Tahoma"/>
            <family val="2"/>
          </rPr>
          <t>de 1 à 2 pour les centrales au sol</t>
        </r>
      </text>
    </comment>
    <comment ref="B19" authorId="0" shapeId="0" xr:uid="{2FE103F0-F802-4744-BC3A-31D780932728}">
      <text>
        <r>
          <rPr>
            <b/>
            <sz val="9"/>
            <color indexed="81"/>
            <rFont val="Tahoma"/>
            <family val="2"/>
          </rPr>
          <t>pour 9 000 éoliennes</t>
        </r>
      </text>
    </comment>
    <comment ref="E19" authorId="0" shapeId="0" xr:uid="{BC47A5BD-FE68-4AC2-846B-47B45966E893}">
      <text>
        <r>
          <rPr>
            <b/>
            <sz val="9"/>
            <color indexed="81"/>
            <rFont val="Tahoma"/>
            <family val="2"/>
          </rPr>
          <t>objectif inférieur à 55 en 2030</t>
        </r>
      </text>
    </comment>
    <comment ref="F19" authorId="0" shapeId="0" xr:uid="{C4744498-2D53-436C-85AE-1B56663B71E5}">
      <text>
        <r>
          <rPr>
            <b/>
            <sz val="9"/>
            <color indexed="81"/>
            <rFont val="Tahoma"/>
            <family val="2"/>
          </rPr>
          <t>de 0,12 à 0,19</t>
        </r>
      </text>
    </comment>
    <comment ref="C21" authorId="0" shapeId="0" xr:uid="{A82EF692-8DB1-4596-87AC-F2CC206890C4}">
      <text>
        <r>
          <rPr>
            <b/>
            <sz val="9"/>
            <color indexed="81"/>
            <rFont val="Tahoma"/>
            <family val="2"/>
          </rPr>
          <t>De 24 à 32</t>
        </r>
      </text>
    </comment>
    <comment ref="D21" authorId="0" shapeId="0" xr:uid="{87B48CC5-3B63-4A53-971D-C7BA21684B8C}">
      <text>
        <r>
          <rPr>
            <b/>
            <sz val="9"/>
            <color indexed="81"/>
            <rFont val="Tahoma"/>
            <family val="2"/>
          </rPr>
          <t>De 23 à 44</t>
        </r>
      </text>
    </comment>
    <comment ref="E21" authorId="0" shapeId="0" xr:uid="{8805F78D-D586-4F83-8169-66683B36D2A0}">
      <text>
        <r>
          <rPr>
            <b/>
            <sz val="9"/>
            <color indexed="81"/>
            <rFont val="Tahoma"/>
            <family val="2"/>
          </rPr>
          <t>de 90 à 125
objectif 2028 de 60 à 80</t>
        </r>
      </text>
    </comment>
    <comment ref="F21" authorId="0" shapeId="0" xr:uid="{9C890678-43E9-4348-B4CA-37FF0EF327BF}">
      <text>
        <r>
          <rPr>
            <b/>
            <sz val="9"/>
            <color indexed="81"/>
            <rFont val="Tahoma"/>
            <family val="2"/>
          </rPr>
          <t>de 1,1 à 2,2</t>
        </r>
      </text>
    </comment>
  </commentList>
</comments>
</file>

<file path=xl/sharedStrings.xml><?xml version="1.0" encoding="utf-8"?>
<sst xmlns="http://schemas.openxmlformats.org/spreadsheetml/2006/main" count="497" uniqueCount="310">
  <si>
    <t>Indépendance énergétique d'un territoire</t>
  </si>
  <si>
    <t>Attention : les valeurs ne doivent être comprises que comme des ordres de grandeurs. 
Souvent elles peuvent représenter des moyennes nationales qui ne tiennent pas compte des disparités territoriales.</t>
  </si>
  <si>
    <t>Les calculs ont été fait à partir d'hypothèses de productible annuel pour un vecteur énergétique donné. 
En informations complémentaires, vous êtes invités à parcourir les liens ci-dessous.</t>
  </si>
  <si>
    <t>Informations issues du site de l'ADEME</t>
  </si>
  <si>
    <t>https://librairie.ademe.fr/cadic/8006/Introduction-012221.pdf</t>
  </si>
  <si>
    <t>Technologie</t>
  </si>
  <si>
    <t>Production
ou 
Puissance</t>
  </si>
  <si>
    <t xml:space="preserve">Objectifs
production
consommation
2028 </t>
  </si>
  <si>
    <t>Emission CO²
(gCO²/kWh)</t>
  </si>
  <si>
    <t>Coût du MWh
produit 2020
HT/MWh</t>
  </si>
  <si>
    <t>Emprise au
sol</t>
  </si>
  <si>
    <t>Emplois
ETP 2020</t>
  </si>
  <si>
    <t>Témoignages,
Méthodes,
Chiffres clés</t>
  </si>
  <si>
    <t>Fiche complète</t>
  </si>
  <si>
    <t>Géothermie de surface</t>
  </si>
  <si>
    <t>4,77 TWh</t>
  </si>
  <si>
    <t>7 TWh/an</t>
  </si>
  <si>
    <t>0,015 ha/MWth</t>
  </si>
  <si>
    <t xml:space="preserve">https://qrco.de/be7DGm </t>
  </si>
  <si>
    <t xml:space="preserve">https://librairie.ademe.fr/cadic/8006/GeothermieDeSurface-20230711-012221-1.pdf </t>
  </si>
  <si>
    <t>Récupération de chaleur</t>
  </si>
  <si>
    <t>Bois énergie</t>
  </si>
  <si>
    <t>126,6 TWh</t>
  </si>
  <si>
    <t>163 TWh/an</t>
  </si>
  <si>
    <t>https://qrco.de/bdoxdx</t>
  </si>
  <si>
    <t xml:space="preserve">https://librairie.ademe.fr/cadic/8006/Bois-energie-20230711-012221-3.pdf </t>
  </si>
  <si>
    <t>Géothermie profonde</t>
  </si>
  <si>
    <t>2 TWh</t>
  </si>
  <si>
    <t>+100% / 2022</t>
  </si>
  <si>
    <t>https://qrco.de/be7DEg</t>
  </si>
  <si>
    <t xml:space="preserve">https://librairie.ademe.fr/cadic/8006/GeothermieProfonde-20230711-012221-4.pdf </t>
  </si>
  <si>
    <t>Solaire thermique</t>
  </si>
  <si>
    <t>1,3 TWh</t>
  </si>
  <si>
    <t>2,2 TWh/an</t>
  </si>
  <si>
    <t>4,2 ha/MW</t>
  </si>
  <si>
    <t>https://qrco.de/be7D6k</t>
  </si>
  <si>
    <t xml:space="preserve">https://librairie.ademe.fr/cadic/8006/SolaireThermique-20230711-012221-5.pdf </t>
  </si>
  <si>
    <t>Photovoltaïque</t>
  </si>
  <si>
    <t>16,3 GW</t>
  </si>
  <si>
    <t>40 GW</t>
  </si>
  <si>
    <t>1,5 ha/MW</t>
  </si>
  <si>
    <t>https://qrco.de/be7DAZ</t>
  </si>
  <si>
    <t xml:space="preserve">https://librairie.ademe.fr/cadic/8006/Photovoltaique-20230711-012221-6.pdf </t>
  </si>
  <si>
    <t>Eolien terrestre</t>
  </si>
  <si>
    <t>20,4 GW</t>
  </si>
  <si>
    <t>34 GW</t>
  </si>
  <si>
    <t>12,7 gCO²/kW</t>
  </si>
  <si>
    <t>0,15 ha/MW</t>
  </si>
  <si>
    <t>https://qrco.de/be7DHs</t>
  </si>
  <si>
    <t xml:space="preserve">https://librairie.ademe.fr/cadic/8006/EolienTerrestre-20230711-012221-7.pdf </t>
  </si>
  <si>
    <t>Réseaux de chaleur</t>
  </si>
  <si>
    <t>30 TWh</t>
  </si>
  <si>
    <t>33,5 TWh</t>
  </si>
  <si>
    <t>https://qrco.de/be7D8d</t>
  </si>
  <si>
    <t xml:space="preserve">https://librairie.ademe.fr/cadic/8006/ReseauDeChaleur-20230711-012221-8.pdf </t>
  </si>
  <si>
    <t>Méthanisation</t>
  </si>
  <si>
    <t>11 TWh</t>
  </si>
  <si>
    <t>28 TWh</t>
  </si>
  <si>
    <t>1,6 ha</t>
  </si>
  <si>
    <t>https://qrco.de/bdyPPH</t>
  </si>
  <si>
    <t xml:space="preserve">https://librairie.ademe.fr/cadic/8006/Methanisation-20230711-012221-9.pdf </t>
  </si>
  <si>
    <t>Facteurs de convertion énergétique utilisés</t>
  </si>
  <si>
    <t xml:space="preserve">Voici les valeurs de convertion énergétiques utilisées pour les calculs du productible. 
Ce sont des valeurs moyennes à l'échelon national. 
Vous pouvez les modifier pour tenir compte de spécificités locales.
Par exemple il est  entendu qu'un productible photovoltaique au sol à l'hectare n'est pas le même entre le Nord et le Sud de la France. </t>
  </si>
  <si>
    <t>Eolien</t>
  </si>
  <si>
    <t>MWhélec/MW</t>
  </si>
  <si>
    <t>Méthaniseur</t>
  </si>
  <si>
    <t>MWhther/unité</t>
  </si>
  <si>
    <t>PV au sol</t>
  </si>
  <si>
    <t>MWhélec/ha</t>
  </si>
  <si>
    <t>PV en toiture</t>
  </si>
  <si>
    <t>MWhélec/m²</t>
  </si>
  <si>
    <t>Chaufferie bois 100 kW</t>
  </si>
  <si>
    <t>Choisir votre territoire   ➡️</t>
  </si>
  <si>
    <t>Habitants</t>
  </si>
  <si>
    <t>ha</t>
  </si>
  <si>
    <t xml:space="preserve">Code INSEE :  </t>
  </si>
  <si>
    <t>Année des consommations</t>
  </si>
  <si>
    <t>Année des productions</t>
  </si>
  <si>
    <t>MWH</t>
  </si>
  <si>
    <t xml:space="preserve">🏭 Industrie </t>
  </si>
  <si>
    <t xml:space="preserve">🌬️ Éolien terrestre </t>
  </si>
  <si>
    <t>🏘️ Tertiaire</t>
  </si>
  <si>
    <t>🌿 Méthanisation : Biométhane injecté</t>
  </si>
  <si>
    <t>🏠 Résidentiel</t>
  </si>
  <si>
    <t xml:space="preserve">💧 Hydraulique </t>
  </si>
  <si>
    <t>🐄 Agriculture</t>
  </si>
  <si>
    <t>☀️ Solaire photovoltaïque</t>
  </si>
  <si>
    <t>🚗 Transport routier</t>
  </si>
  <si>
    <t>☀️ Solaire thermique</t>
  </si>
  <si>
    <t>Consommation annuelle</t>
  </si>
  <si>
    <t>🔥 Bois énergie bois des ménages</t>
  </si>
  <si>
    <t>Production énergie renouvelable annuelle</t>
  </si>
  <si>
    <t xml:space="preserve">qui peut se traduire par </t>
  </si>
  <si>
    <t>Soit</t>
  </si>
  <si>
    <t>🔆</t>
  </si>
  <si>
    <t>d'autoproduction</t>
  </si>
  <si>
    <t>N° version</t>
  </si>
  <si>
    <t>Modifications</t>
  </si>
  <si>
    <t>V0</t>
  </si>
  <si>
    <t>V1</t>
  </si>
  <si>
    <t>Suite à remarque de Stéphane FRANCOIS, passage d'éoliennes de 3 MW à éoliennes de 4,5 MW produisant 11000 MWh/an</t>
  </si>
  <si>
    <t>Suppression des champs "déchets" et "transports non routier" en consommation. 
Modification du champ "Transports" en "Transports routiers" en consommation
Suppression des champs "Valorisation des déchets", "Valorisation du biogaz" et "bois énergie industrie" en production</t>
  </si>
  <si>
    <t>V2</t>
  </si>
  <si>
    <t>Introduction de la commune "Tramayes 2018" utilisant les valeurs 2018 pour les consommations,
valeurs plus proches d'une réalité non impactée par l'effet COVID (cas des valeurs 2020)</t>
  </si>
  <si>
    <t>V3</t>
  </si>
  <si>
    <t>Suite contact SER (mail Sean VAVASSEUR du 17/8/23), éolien au MW, valeur 2400 MWh/MW</t>
  </si>
  <si>
    <t>Méthanisation : passage à 15 GWh/an par unité. Cette production est considérée purement électrique sans production thermique?</t>
  </si>
  <si>
    <t>Ajout d'un onglet "Versions" permettant de suivre les évolutions entre version</t>
  </si>
  <si>
    <t>Ajout d'un onglet "Données ADEME" donnant, à partir des fiches EnR mises en ligne en juillet 2023, un tableau comparatif entre les EnR et des liens vers fiches et exemples</t>
  </si>
  <si>
    <t>V4</t>
  </si>
  <si>
    <t>Introduction des données des communes de Saône et Loire</t>
  </si>
  <si>
    <t>Création de "commune 71" avec les valeurs moyennées par le nombre du communes de Saône et Loire</t>
  </si>
  <si>
    <t>Suppresion des pas d'évolution par 5% pour subriété et efficacité</t>
  </si>
  <si>
    <t>Supression des onglets inutiles</t>
  </si>
  <si>
    <t>Masquage de l'onglet Données</t>
  </si>
  <si>
    <t>Ajout PV au sol (1200 MWh/ha) et PV toiture (0,2 MWh/m²)</t>
  </si>
  <si>
    <t>u s</t>
  </si>
  <si>
    <t>Suppression de l'onglet "hypothèse"</t>
  </si>
  <si>
    <t>Compléments d'information sur l"onglet "dossier ADEME" renommé en "Introduction"</t>
  </si>
  <si>
    <t>Introduction de facteurs de conversion énergétique dans l'onglet "Introduction"</t>
  </si>
  <si>
    <t>Colonne1</t>
  </si>
  <si>
    <t>Population municipale</t>
  </si>
  <si>
    <t>Surface du territoire</t>
  </si>
  <si>
    <t>anneé 
consommation</t>
  </si>
  <si>
    <t>Consommation totale d’énergie à climat réel</t>
  </si>
  <si>
    <t>Consommation industrie manufacturière climat réel</t>
  </si>
  <si>
    <t>Consommation traitement des déchets climat réel</t>
  </si>
  <si>
    <t>Consommation tertiare climat réel</t>
  </si>
  <si>
    <t>Consommation résidentiel climat réel</t>
  </si>
  <si>
    <t>Consommation agriculture climat réel</t>
  </si>
  <si>
    <t>Consommation transports non routiers climat réel</t>
  </si>
  <si>
    <t>Consommation transports routiers climat réel</t>
  </si>
  <si>
    <t>Consommation chaleur urbaine</t>
  </si>
  <si>
    <t>Consommation produits pétrolier</t>
  </si>
  <si>
    <t>Consommation gaz naturel</t>
  </si>
  <si>
    <t>Consommation électricité</t>
  </si>
  <si>
    <t>Consommation énergie renouvelable</t>
  </si>
  <si>
    <t>Consommation autres types d'énergie</t>
  </si>
  <si>
    <t>Consommation minéraux solides</t>
  </si>
  <si>
    <t>Année 
production</t>
  </si>
  <si>
    <t>Production totale d'énergie renouvelable</t>
  </si>
  <si>
    <t>Production éolien</t>
  </si>
  <si>
    <t>Production méthanisation</t>
  </si>
  <si>
    <t>Production valorisation des déchers</t>
  </si>
  <si>
    <t>Production hydroélectricité</t>
  </si>
  <si>
    <t>Production solaire électricité</t>
  </si>
  <si>
    <t>Production solaire thermique</t>
  </si>
  <si>
    <t>Valorisation du biogaz (chaleur, électricité er injection)</t>
  </si>
  <si>
    <t>Autre biomasse (chaleur)</t>
  </si>
  <si>
    <t>Bois énergie chauffage urbain (chaleur)</t>
  </si>
  <si>
    <t>Bois énergie chaufferies agricoles et industricelles (chaleur)</t>
  </si>
  <si>
    <t>Bois énergie chaufferies collectives (chaleur)</t>
  </si>
  <si>
    <t>Bois énergie industrie de l'énergie (électricité)</t>
  </si>
  <si>
    <t>Bois énergie bois des ménages</t>
  </si>
  <si>
    <t>Géothermie</t>
  </si>
  <si>
    <t xml:space="preserve">Code
INSEE
</t>
  </si>
  <si>
    <t>Ameugny</t>
  </si>
  <si>
    <t>Bergesserin</t>
  </si>
  <si>
    <t>Berzé-le-Châtel</t>
  </si>
  <si>
    <t>Blanot</t>
  </si>
  <si>
    <t>Bonnay</t>
  </si>
  <si>
    <t>Bray</t>
  </si>
  <si>
    <t>Buffières</t>
  </si>
  <si>
    <t>Burzy</t>
  </si>
  <si>
    <t>Château</t>
  </si>
  <si>
    <t>Chérizet</t>
  </si>
  <si>
    <t>Chevagny-sur-Guye</t>
  </si>
  <si>
    <t>Chiddes</t>
  </si>
  <si>
    <t>Chissey-lès-Mâcon</t>
  </si>
  <si>
    <t>Cluny</t>
  </si>
  <si>
    <t>Cortambert</t>
  </si>
  <si>
    <t>Cortevaix</t>
  </si>
  <si>
    <t>Curtil-sous-Buffières</t>
  </si>
  <si>
    <t>Donzy-le-Pertuis</t>
  </si>
  <si>
    <t>Flagy</t>
  </si>
  <si>
    <t>La Guiche</t>
  </si>
  <si>
    <t>Jalogny</t>
  </si>
  <si>
    <t>Joncy</t>
  </si>
  <si>
    <t>Lournand</t>
  </si>
  <si>
    <t>Massilly</t>
  </si>
  <si>
    <t>Mazille</t>
  </si>
  <si>
    <t>Passy</t>
  </si>
  <si>
    <t>Pressy-sous-Dondin</t>
  </si>
  <si>
    <t>Sailly</t>
  </si>
  <si>
    <t>Saint-André-le-Désert</t>
  </si>
  <si>
    <t>Sainte-Cécile</t>
  </si>
  <si>
    <t>Saint-Clément-sur-Guye</t>
  </si>
  <si>
    <t>Saint-Huruge</t>
  </si>
  <si>
    <t>Saint-Marcelin-de-Cray</t>
  </si>
  <si>
    <t>Saint-Martin-de-Salencey</t>
  </si>
  <si>
    <t>Saint-Martin-la-Patrouille</t>
  </si>
  <si>
    <t>Saint-Vincent-des-Prés</t>
  </si>
  <si>
    <t>Saint-Ythaire</t>
  </si>
  <si>
    <t>Salornay-sur-Guye</t>
  </si>
  <si>
    <t>Sigy-le-Châtel</t>
  </si>
  <si>
    <t>Sivignon</t>
  </si>
  <si>
    <t>Taizé</t>
  </si>
  <si>
    <t>La Vineuse sur Fregande</t>
  </si>
  <si>
    <t>Année</t>
  </si>
  <si>
    <t>L'objet de ce fichier est de regarder sur un territoire donné comment, à partir des données énergétiques définies à une certaine année,
il est possible, en appliquant des actions de sobriété et d'efficacité énergétiques et en développant des énergies renouvelables, 
d'avoir une trajectoire énergétique vers un territoire autonome en énergie, voire excédentaire (démarche TEPOS).</t>
  </si>
  <si>
    <t>MWhther/MW</t>
  </si>
  <si>
    <t>Consommations de votre territoire (MWh)</t>
  </si>
  <si>
    <t>Productions de votre territoire (MWh)</t>
  </si>
  <si>
    <t>🌏 Géothermie profonde</t>
  </si>
  <si>
    <t>🌏</t>
  </si>
  <si>
    <t>☀️</t>
  </si>
  <si>
    <t>V5</t>
  </si>
  <si>
    <t>Indications complémentaires dans le choix de énergies renouvelables</t>
  </si>
  <si>
    <t>MWhther/m²</t>
  </si>
  <si>
    <t>Ajout "Solaire Thermique" ( 0,35 MWTher/m² ) et "Géothermie profonde" ( 1500 MwTher/MW)</t>
  </si>
  <si>
    <t>MWhther/kW</t>
  </si>
  <si>
    <t>Indicateurs pour vous aider à choisir</t>
  </si>
  <si>
    <t>🔥 Bois énergie chaufferies agricoles et industrielles</t>
  </si>
  <si>
    <t>🔥 Bois énergie chauffage urbain</t>
  </si>
  <si>
    <t>🔥 Bois énergie chaufferies collectives</t>
  </si>
  <si>
    <t>1 hectare de paneaux solaires électriques</t>
  </si>
  <si>
    <t>1 éolienne de 2 MW et 145/155m</t>
  </si>
  <si>
    <t xml:space="preserve"> </t>
  </si>
  <si>
    <t>Electrique</t>
  </si>
  <si>
    <t>Thermique</t>
  </si>
  <si>
    <t>Nombre d'hectare(s)</t>
  </si>
  <si>
    <t>1 MW de 
géothermie profonde</t>
  </si>
  <si>
    <t>(Bois des ménages, hydraulique…)</t>
  </si>
  <si>
    <t>de la surface totale du territoire</t>
  </si>
  <si>
    <t>Autres</t>
  </si>
  <si>
    <t>100 m² de panneaux électriques en toiture</t>
  </si>
  <si>
    <t>100 m² de panneaux thermiques en toiture</t>
  </si>
  <si>
    <t xml:space="preserve">Chaufferie de 100KW équivalant à </t>
  </si>
  <si>
    <t>Filière énergétique et potentiel par unité</t>
  </si>
  <si>
    <t>Total production annuelle en</t>
  </si>
  <si>
    <t>et en</t>
  </si>
  <si>
    <t>Situation 2030</t>
  </si>
  <si>
    <t>Résultats
2040</t>
  </si>
  <si>
    <t>Résultats
2030</t>
  </si>
  <si>
    <t>Puissance de 100 kW de Chaufferie bois</t>
  </si>
  <si>
    <t>Puissance de 1 MW de 
géothermie profonde</t>
  </si>
  <si>
    <t>MWH
2030</t>
  </si>
  <si>
    <t>Nbre éolienne(s) 2 MW</t>
  </si>
  <si>
    <t>MWH
2021</t>
  </si>
  <si>
    <t>Situation 2040</t>
  </si>
  <si>
    <t>Votre plan de réduction
pour 2050</t>
  </si>
  <si>
    <t>Votre plan de réduction pour 2040</t>
  </si>
  <si>
    <t>Votre plan de réduction pour 2030</t>
  </si>
  <si>
    <t>N/A</t>
  </si>
  <si>
    <t>MWH
2040</t>
  </si>
  <si>
    <t>nombre de fois la puissance de100 kw</t>
  </si>
  <si>
    <t>nombre de fois la puissance 1 MW</t>
  </si>
  <si>
    <t>Unité de référence
 (1)</t>
  </si>
  <si>
    <t>MWh élec ou ther (2)</t>
  </si>
  <si>
    <t>(1) Unité de référence adaptée au territoire du Clunisois</t>
  </si>
  <si>
    <t>(2) MWh électrique ou thermique</t>
  </si>
  <si>
    <t>Filière EnR</t>
  </si>
  <si>
    <t>Soit (2)</t>
  </si>
  <si>
    <t>Votre Plan pour 2023-2030</t>
  </si>
  <si>
    <t>Votre Plan pour 2030-2040</t>
  </si>
  <si>
    <t>Votre Plan pour 2040-2050</t>
  </si>
  <si>
    <t>Situation
2030 (1)</t>
  </si>
  <si>
    <t>Situation
2040 (1)</t>
  </si>
  <si>
    <t>en 2030</t>
  </si>
  <si>
    <t>en 2040</t>
  </si>
  <si>
    <t>en 2050</t>
  </si>
  <si>
    <t>(2)   si la cellule est : rouge l'objectif n'est pas atteint pour cette étape; vert l'objectif est atteint</t>
  </si>
  <si>
    <t>MWh de consommation non couverts par des EnR</t>
  </si>
  <si>
    <t>Objectifs de réduction de la consommation 2023-2030</t>
  </si>
  <si>
    <t>Planification EnR 2023-2030 pour votre commune</t>
  </si>
  <si>
    <t>Objectifs de réduction de la consommation 2040-2050</t>
  </si>
  <si>
    <t>Planification EnR 2040-2050 pour votre commune</t>
  </si>
  <si>
    <t>Planification EnR 2030-2040 pour votre commune</t>
  </si>
  <si>
    <t>Objectifs de réduction de la consommation 2030-2040</t>
  </si>
  <si>
    <t>Nombre d'unités</t>
  </si>
  <si>
    <t>Production</t>
  </si>
  <si>
    <t>Nombre de fois la  surface de 100 m²</t>
  </si>
  <si>
    <t>Total MWh 2030</t>
  </si>
  <si>
    <t>Total MWh 2021</t>
  </si>
  <si>
    <t>Total MWh 2040</t>
  </si>
  <si>
    <t>Total MWh 2050</t>
  </si>
  <si>
    <t xml:space="preserve">Taux d'autoproduction de votre territoire en 2021: </t>
  </si>
  <si>
    <t>Equivalence de l'unité avec la consommation non couverte</t>
  </si>
  <si>
    <t>Poids
secteur
2018</t>
  </si>
  <si>
    <t>Poids
secteur
2030</t>
  </si>
  <si>
    <t>Poids
secteur
2040</t>
  </si>
  <si>
    <t>Production 
MWH en 2030</t>
  </si>
  <si>
    <t>Production 
MWH en 2040</t>
  </si>
  <si>
    <t>Production 
MWH en 2050</t>
  </si>
  <si>
    <t>Bonnay Saint-Ythaire</t>
  </si>
  <si>
    <t>Référence 2018</t>
  </si>
  <si>
    <t>Référence
2021 (1)</t>
  </si>
  <si>
    <t>(1) selon unité de référence (ex : 1 pour toiture = 100 m²)</t>
  </si>
  <si>
    <t xml:space="preserve">Consommations </t>
  </si>
  <si>
    <t>Consommation</t>
  </si>
  <si>
    <t>Productions</t>
  </si>
  <si>
    <t>Taux d'autoproduction</t>
  </si>
  <si>
    <t>Résultats
2050</t>
  </si>
  <si>
    <t>r/r à 2018 (1)</t>
  </si>
  <si>
    <t>(1) par rapport à 2018 / si la cellule est : rouge l'objectif  LTECV n'est pas atteint pour cette étape; vert l'objectif est atteint</t>
  </si>
  <si>
    <t>Production EnR locales</t>
  </si>
  <si>
    <t>Puissance de 100 kW de
géothermie de surface</t>
  </si>
  <si>
    <r>
      <t xml:space="preserve">Choisissez la consommation projetées de votre territoire en </t>
    </r>
    <r>
      <rPr>
        <b/>
        <sz val="28"/>
        <color rgb="FFC00000"/>
        <rFont val="Calibri"/>
        <family val="2"/>
      </rPr>
      <t>2050</t>
    </r>
    <r>
      <rPr>
        <b/>
        <sz val="28"/>
        <rFont val="Calibri"/>
        <family val="2"/>
      </rPr>
      <t xml:space="preserve"> en prenant en compte des hypthèses de sobriété et d'efficacité énergétiques</t>
    </r>
  </si>
  <si>
    <r>
      <t>Choisissez votre mix-energétique entre les différentes solutions</t>
    </r>
    <r>
      <rPr>
        <sz val="26"/>
        <rFont val="Calibri"/>
        <family val="2"/>
      </rPr>
      <t xml:space="preserve">  !! 🌬️💧☀️🔥</t>
    </r>
    <r>
      <rPr>
        <b/>
        <sz val="26"/>
        <rFont val="Calibri"/>
        <family val="2"/>
      </rPr>
      <t>/</t>
    </r>
  </si>
  <si>
    <r>
      <t xml:space="preserve">Choisissez la consommation projetées de votre territoire en </t>
    </r>
    <r>
      <rPr>
        <b/>
        <sz val="26"/>
        <color rgb="FFC00000"/>
        <rFont val="Calibri"/>
        <family val="2"/>
      </rPr>
      <t>2040</t>
    </r>
    <r>
      <rPr>
        <b/>
        <sz val="26"/>
        <rFont val="Calibri"/>
        <family val="2"/>
      </rPr>
      <t xml:space="preserve"> en prenant en compte des hypthèses de sobriété et d'efficacité énergétiques</t>
    </r>
  </si>
  <si>
    <r>
      <t>Choisissez votre mix-energétique entre les différentes solutions</t>
    </r>
    <r>
      <rPr>
        <sz val="28"/>
        <rFont val="Calibri"/>
        <family val="2"/>
      </rPr>
      <t xml:space="preserve">  !! 🌬️💧☀️🔥</t>
    </r>
    <r>
      <rPr>
        <b/>
        <sz val="28"/>
        <rFont val="Calibri"/>
        <family val="2"/>
      </rPr>
      <t>/</t>
    </r>
  </si>
  <si>
    <r>
      <t xml:space="preserve">Choisissez la consommation projetées de votre territoire en </t>
    </r>
    <r>
      <rPr>
        <b/>
        <sz val="26"/>
        <color rgb="FFC00000"/>
        <rFont val="Calibri"/>
        <family val="2"/>
      </rPr>
      <t>2030</t>
    </r>
    <r>
      <rPr>
        <b/>
        <sz val="26"/>
        <rFont val="Calibri"/>
        <family val="2"/>
      </rPr>
      <t xml:space="preserve"> en prenant en compte des hypthèses de sobriété et d'efficacité énergétiques</t>
    </r>
  </si>
  <si>
    <r>
      <t xml:space="preserve">🎯 DIRECTION 2030 </t>
    </r>
    <r>
      <rPr>
        <b/>
        <sz val="36"/>
        <color theme="9" tint="-0.499984740745262"/>
        <rFont val="Calibri"/>
        <family val="2"/>
      </rPr>
      <t>≥ -20% de consommation et ≥ 33% d'énergies renouvelables (Loi de Transition Energétique pour la Croissance Verte - LTECV- 2015)
          ≥ -32,5 de consommation et ≥ 42% d'énergies renouvelables (2030 EU's Climate Target Plan - juillet 2021 )</t>
    </r>
  </si>
  <si>
    <r>
      <t xml:space="preserve">🎯 DIRECTION 2040 </t>
    </r>
    <r>
      <rPr>
        <b/>
        <sz val="36"/>
        <color theme="9" tint="-0.499984740745262"/>
        <rFont val="Calibri"/>
        <family val="2"/>
      </rPr>
      <t>≥ -35% de consommation et ≥ 50% d'énergies renouvelables (Extrapolation mi-chemin objectif LTECV 2050)</t>
    </r>
  </si>
  <si>
    <t>Superficie</t>
  </si>
  <si>
    <t xml:space="preserve"> 50 nm3/h d'injection de Biométhane</t>
  </si>
  <si>
    <t>nombre de fois la puissance 100 kW</t>
  </si>
  <si>
    <t>Nbre de fois 50 nm3/h de méthane</t>
  </si>
  <si>
    <r>
      <t xml:space="preserve">🎯 DIRECTION 2050 </t>
    </r>
    <r>
      <rPr>
        <b/>
        <sz val="36"/>
        <color theme="9" tint="-0.499984740745262"/>
        <rFont val="Calibri"/>
        <family val="2"/>
      </rPr>
      <t>-50% de consommation et ≥ 70% d'énergie renouvelable (Objectif LTECV 2050)</t>
    </r>
    <r>
      <rPr>
        <b/>
        <sz val="36"/>
        <color rgb="FFC00000"/>
        <rFont val="Calibri"/>
        <family val="2"/>
      </rPr>
      <t xml:space="preserve">
</t>
    </r>
    <r>
      <rPr>
        <b/>
        <sz val="36"/>
        <color theme="9" tint="-0.499984740745262"/>
        <rFont val="Calibri"/>
        <family val="2"/>
      </rPr>
      <t>-53% de consommation et 100% d'énergies renouvelables (Objectif CC du Clunisois selon scénario négaWatt)</t>
    </r>
  </si>
  <si>
    <t>commune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</si>
</sst>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 #,##0.00_-;_-* \-??_-;_-@_-"/>
    <numFmt numFmtId="165" formatCode="_-* #,##0_-;\-* #,##0_-;_-* \-??_-;_-@_-"/>
    <numFmt numFmtId="166" formatCode="0\ %"/>
    <numFmt numFmtId="167" formatCode="#,##0.0;[Red]\-#,##0.0"/>
    <numFmt numFmtId="168" formatCode="#,##0&quot; MWh&quot;"/>
    <numFmt numFmtId="169" formatCode="0.0"/>
    <numFmt numFmtId="170" formatCode="#,##0;[Red]\-#,##0,&quot; MWh&quot;"/>
    <numFmt numFmtId="171" formatCode="0.00\ %"/>
    <numFmt numFmtId="172" formatCode="_-* #,##0_-;\-* #,##0_-;_-* &quot;-&quot;??_-;_-@_-"/>
    <numFmt numFmtId="173" formatCode="_-* #,##0.000_-;\-* #,##0.000_-;_-* &quot;-&quot;??_-;_-@_-"/>
    <numFmt numFmtId="174" formatCode="_-* #,##0.0_-;\-* #,##0.0_-;_-* &quot;-&quot;??_-;_-@_-"/>
    <numFmt numFmtId="175" formatCode="0.0\ %"/>
    <numFmt numFmtId="176" formatCode="0.0%"/>
  </numFmts>
  <fonts count="87" x14ac:knownFonts="1">
    <font>
      <sz val="11"/>
      <color rgb="FF000000"/>
      <name val="Calibri"/>
      <family val="2"/>
      <charset val="1"/>
    </font>
    <font>
      <sz val="11"/>
      <color rgb="FFFFFFFF"/>
      <name val="Calibri"/>
      <family val="2"/>
      <charset val="1"/>
    </font>
    <font>
      <sz val="11"/>
      <color rgb="FF9C6500"/>
      <name val="Calibri"/>
      <family val="2"/>
      <charset val="1"/>
    </font>
    <font>
      <sz val="10"/>
      <name val="Arial"/>
      <family val="2"/>
      <charset val="1"/>
    </font>
    <font>
      <sz val="18"/>
      <color rgb="FF000000"/>
      <name val="Calibri"/>
      <family val="2"/>
      <charset val="1"/>
    </font>
    <font>
      <b/>
      <sz val="11"/>
      <color rgb="FF000000"/>
      <name val="Calibri"/>
      <family val="2"/>
      <charset val="1"/>
    </font>
    <font>
      <u/>
      <sz val="11"/>
      <color rgb="FF0563C1"/>
      <name val="Calibri"/>
      <family val="2"/>
      <charset val="1"/>
    </font>
    <font>
      <b/>
      <sz val="11"/>
      <color rgb="FF44546A"/>
      <name val="Calibri"/>
      <family val="2"/>
      <charset val="1"/>
    </font>
    <font>
      <sz val="12"/>
      <color rgb="FF44546A"/>
      <name val="Calibri"/>
      <family val="2"/>
      <charset val="1"/>
    </font>
    <font>
      <b/>
      <sz val="12"/>
      <color rgb="FF44546A"/>
      <name val="Calibri"/>
      <family val="2"/>
      <charset val="1"/>
    </font>
    <font>
      <b/>
      <sz val="13"/>
      <color rgb="FF44546A"/>
      <name val="Calibri"/>
      <family val="2"/>
      <charset val="1"/>
    </font>
    <font>
      <sz val="11"/>
      <name val="Calibri"/>
      <family val="2"/>
      <charset val="1"/>
    </font>
    <font>
      <sz val="16"/>
      <color rgb="FF000000"/>
      <name val="Calibri"/>
      <family val="2"/>
      <charset val="1"/>
    </font>
    <font>
      <sz val="14"/>
      <color rgb="FF000000"/>
      <name val="Calibri"/>
      <family val="2"/>
      <charset val="1"/>
    </font>
    <font>
      <sz val="18"/>
      <color rgb="FF548235"/>
      <name val="Calibri"/>
      <family val="2"/>
      <charset val="1"/>
    </font>
    <font>
      <sz val="20"/>
      <color rgb="FF000000"/>
      <name val="Calibri"/>
      <family val="2"/>
      <charset val="1"/>
    </font>
    <font>
      <sz val="8"/>
      <color rgb="FF000000"/>
      <name val="Arial"/>
      <family val="2"/>
    </font>
    <font>
      <sz val="11"/>
      <color rgb="FF000000"/>
      <name val="Calibri"/>
      <family val="2"/>
      <charset val="1"/>
    </font>
    <font>
      <b/>
      <sz val="11"/>
      <color theme="1"/>
      <name val="Calibri"/>
      <family val="2"/>
      <scheme val="minor"/>
    </font>
    <font>
      <b/>
      <sz val="24"/>
      <color theme="1"/>
      <name val="Calibri"/>
      <family val="2"/>
      <scheme val="minor"/>
    </font>
    <font>
      <sz val="18"/>
      <color theme="1"/>
      <name val="Calibri"/>
      <family val="2"/>
      <scheme val="minor"/>
    </font>
    <font>
      <b/>
      <sz val="18"/>
      <color theme="1"/>
      <name val="Calibri"/>
      <family val="2"/>
      <scheme val="minor"/>
    </font>
    <font>
      <sz val="20"/>
      <color theme="1"/>
      <name val="Calibri"/>
      <family val="2"/>
      <scheme val="minor"/>
    </font>
    <font>
      <u/>
      <sz val="20"/>
      <color theme="10"/>
      <name val="Calibri"/>
      <family val="2"/>
      <scheme val="minor"/>
    </font>
    <font>
      <b/>
      <sz val="20"/>
      <color theme="1"/>
      <name val="Calibri"/>
      <family val="2"/>
      <scheme val="minor"/>
    </font>
    <font>
      <b/>
      <sz val="9"/>
      <color indexed="81"/>
      <name val="Tahoma"/>
      <family val="2"/>
    </font>
    <font>
      <b/>
      <sz val="14"/>
      <color rgb="FF44546A"/>
      <name val="Calibri"/>
      <family val="2"/>
      <charset val="1"/>
    </font>
    <font>
      <b/>
      <sz val="16"/>
      <color rgb="FF000000"/>
      <name val="Calibri"/>
      <family val="2"/>
    </font>
    <font>
      <b/>
      <sz val="20"/>
      <color rgb="FF000000"/>
      <name val="Calibri"/>
      <family val="2"/>
    </font>
    <font>
      <b/>
      <sz val="22"/>
      <color rgb="FF000000"/>
      <name val="Calibri"/>
      <family val="2"/>
    </font>
    <font>
      <b/>
      <sz val="20"/>
      <name val="Calibri"/>
      <family val="2"/>
    </font>
    <font>
      <b/>
      <sz val="20"/>
      <color rgb="FF44546A"/>
      <name val="Calibri"/>
      <family val="2"/>
      <charset val="1"/>
    </font>
    <font>
      <b/>
      <sz val="20"/>
      <color theme="1"/>
      <name val="Calibri"/>
      <family val="2"/>
      <charset val="1"/>
    </font>
    <font>
      <b/>
      <sz val="26"/>
      <color rgb="FFC00000"/>
      <name val="Calibri"/>
      <family val="2"/>
    </font>
    <font>
      <b/>
      <u/>
      <sz val="14"/>
      <color rgb="FF44546A"/>
      <name val="Calibri"/>
      <family val="2"/>
    </font>
    <font>
      <b/>
      <sz val="22"/>
      <color rgb="FF44546A"/>
      <name val="Calibri"/>
      <family val="2"/>
    </font>
    <font>
      <b/>
      <sz val="18"/>
      <color rgb="FF0070C0"/>
      <name val="Calibri"/>
      <family val="2"/>
    </font>
    <font>
      <b/>
      <sz val="20"/>
      <color rgb="FF548235"/>
      <name val="Calibri"/>
      <family val="2"/>
    </font>
    <font>
      <b/>
      <sz val="16"/>
      <color rgb="FFC00000"/>
      <name val="Calibri"/>
      <family val="2"/>
    </font>
    <font>
      <b/>
      <sz val="20"/>
      <color theme="4" tint="-0.499984740745262"/>
      <name val="Calibri"/>
      <family val="2"/>
    </font>
    <font>
      <b/>
      <sz val="22"/>
      <color theme="4" tint="-0.499984740745262"/>
      <name val="Calibri"/>
      <family val="2"/>
    </font>
    <font>
      <b/>
      <sz val="24"/>
      <color theme="4" tint="-0.499984740745262"/>
      <name val="Calibri"/>
      <family val="2"/>
    </font>
    <font>
      <b/>
      <sz val="26"/>
      <color theme="4" tint="-0.499984740745262"/>
      <name val="Calibri"/>
      <family val="2"/>
    </font>
    <font>
      <b/>
      <sz val="24"/>
      <color rgb="FF44546A"/>
      <name val="Calibri"/>
      <family val="2"/>
    </font>
    <font>
      <b/>
      <sz val="24"/>
      <color rgb="FFC00000"/>
      <name val="Calibri"/>
      <family val="2"/>
    </font>
    <font>
      <b/>
      <sz val="18"/>
      <color rgb="FF000000"/>
      <name val="Calibri"/>
      <family val="2"/>
    </font>
    <font>
      <b/>
      <sz val="16"/>
      <color theme="1"/>
      <name val="Calibri"/>
      <family val="2"/>
    </font>
    <font>
      <b/>
      <sz val="20"/>
      <color rgb="FF002060"/>
      <name val="Calibri"/>
      <family val="2"/>
      <charset val="1"/>
    </font>
    <font>
      <b/>
      <sz val="28"/>
      <color rgb="FFC00000"/>
      <name val="Calibri"/>
      <family val="2"/>
    </font>
    <font>
      <sz val="20"/>
      <color rgb="FF000000"/>
      <name val="Calibri"/>
      <family val="2"/>
    </font>
    <font>
      <sz val="22"/>
      <color rgb="FF000000"/>
      <name val="Calibri"/>
      <family val="2"/>
    </font>
    <font>
      <b/>
      <sz val="20"/>
      <color theme="1"/>
      <name val="Calibri"/>
      <family val="2"/>
    </font>
    <font>
      <b/>
      <sz val="22"/>
      <color theme="1"/>
      <name val="Calibri"/>
      <family val="2"/>
    </font>
    <font>
      <b/>
      <u/>
      <sz val="26"/>
      <color rgb="FF44546A"/>
      <name val="Calibri"/>
      <family val="2"/>
    </font>
    <font>
      <b/>
      <sz val="16"/>
      <color rgb="FF0070C0"/>
      <name val="Calibri"/>
      <family val="2"/>
    </font>
    <font>
      <sz val="26"/>
      <color rgb="FF000000"/>
      <name val="Calibri"/>
      <family val="2"/>
      <charset val="1"/>
    </font>
    <font>
      <sz val="26"/>
      <color rgb="FF44546A"/>
      <name val="Calibri"/>
      <family val="2"/>
      <charset val="1"/>
    </font>
    <font>
      <sz val="28"/>
      <color rgb="FF44546A"/>
      <name val="Calibri"/>
      <family val="2"/>
      <charset val="1"/>
    </font>
    <font>
      <b/>
      <sz val="28"/>
      <color rgb="FF44546A"/>
      <name val="Calibri"/>
      <family val="2"/>
      <charset val="1"/>
    </font>
    <font>
      <b/>
      <sz val="26"/>
      <color rgb="FF44546A"/>
      <name val="Calibri"/>
      <family val="2"/>
    </font>
    <font>
      <sz val="28"/>
      <color rgb="FF44546A"/>
      <name val="Calibri"/>
      <family val="2"/>
    </font>
    <font>
      <b/>
      <sz val="28"/>
      <color rgb="FF44546A"/>
      <name val="Calibri"/>
      <family val="2"/>
    </font>
    <font>
      <sz val="26"/>
      <color rgb="FF000000"/>
      <name val="Calibri"/>
      <family val="2"/>
    </font>
    <font>
      <b/>
      <u/>
      <sz val="36"/>
      <color rgb="FF44546A"/>
      <name val="Calibri"/>
      <family val="2"/>
    </font>
    <font>
      <u/>
      <sz val="36"/>
      <color rgb="FF44546A"/>
      <name val="Calibri"/>
      <family val="2"/>
    </font>
    <font>
      <b/>
      <sz val="24"/>
      <color rgb="FF000000"/>
      <name val="Calibri"/>
      <family val="2"/>
    </font>
    <font>
      <sz val="24"/>
      <color rgb="FF000000"/>
      <name val="Calibri"/>
      <family val="2"/>
    </font>
    <font>
      <b/>
      <sz val="26"/>
      <color rgb="FF000000"/>
      <name val="Calibri"/>
      <family val="2"/>
    </font>
    <font>
      <b/>
      <sz val="26"/>
      <color rgb="FF0070C0"/>
      <name val="Calibri"/>
      <family val="2"/>
    </font>
    <font>
      <b/>
      <sz val="26"/>
      <name val="Calibri"/>
      <family val="2"/>
    </font>
    <font>
      <b/>
      <sz val="28"/>
      <name val="Calibri"/>
      <family val="2"/>
    </font>
    <font>
      <sz val="26"/>
      <name val="Calibri"/>
      <family val="2"/>
    </font>
    <font>
      <sz val="28"/>
      <name val="Calibri"/>
      <family val="2"/>
    </font>
    <font>
      <b/>
      <sz val="36"/>
      <color rgb="FFC00000"/>
      <name val="Calibri"/>
      <family val="2"/>
    </font>
    <font>
      <b/>
      <sz val="36"/>
      <color theme="9" tint="-0.499984740745262"/>
      <name val="Calibri"/>
      <family val="2"/>
    </font>
    <font>
      <sz val="36"/>
      <color rgb="FF000000"/>
      <name val="Calibri"/>
      <family val="2"/>
    </font>
    <font>
      <b/>
      <sz val="48"/>
      <color rgb="FF000000"/>
      <name val="Calibri"/>
      <family val="2"/>
      <charset val="1"/>
    </font>
    <font>
      <b/>
      <sz val="48"/>
      <name val="Calibri"/>
      <family val="2"/>
      <charset val="1"/>
    </font>
    <font>
      <b/>
      <sz val="48"/>
      <color theme="0"/>
      <name val="Calibri"/>
      <family val="2"/>
      <charset val="1"/>
    </font>
    <font>
      <b/>
      <sz val="36"/>
      <color rgb="FF44546A"/>
      <name val="Calibri"/>
      <family val="2"/>
      <charset val="1"/>
    </font>
    <font>
      <sz val="36"/>
      <color rgb="FF000000"/>
      <name val="Calibri"/>
      <family val="2"/>
      <charset val="1"/>
    </font>
    <font>
      <b/>
      <u/>
      <sz val="28"/>
      <color rgb="FF44546A"/>
      <name val="Calibri"/>
      <family val="2"/>
    </font>
    <font>
      <b/>
      <sz val="48"/>
      <color rgb="FFC00000"/>
      <name val="Calibri"/>
      <family val="2"/>
    </font>
    <font>
      <sz val="18"/>
      <color theme="1"/>
      <name val="Calibri"/>
      <family val="2"/>
    </font>
    <font>
      <sz val="20"/>
      <color theme="1"/>
      <name val="Calibri"/>
      <family val="2"/>
    </font>
    <font>
      <b/>
      <sz val="36"/>
      <color rgb="FF000000"/>
      <name val="Calibri"/>
      <family val="2"/>
      <charset val="1"/>
    </font>
    <font>
      <b/>
      <sz val="11"/>
      <color rgb="FF000000"/>
      <name val="Calibri"/>
      <family val="2"/>
    </font>
  </fonts>
  <fills count="50">
    <fill>
      <patternFill patternType="none"/>
    </fill>
    <fill>
      <patternFill patternType="gray125"/>
    </fill>
    <fill>
      <patternFill patternType="solid">
        <fgColor rgb="FF8FAADC"/>
        <bgColor rgb="FFA1B8E1"/>
      </patternFill>
    </fill>
    <fill>
      <patternFill patternType="solid">
        <fgColor rgb="FFF4B183"/>
        <bgColor rgb="FFFFD966"/>
      </patternFill>
    </fill>
    <fill>
      <patternFill patternType="solid">
        <fgColor rgb="FFC9C9C9"/>
        <bgColor rgb="FFD9D9D9"/>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FFEB9C"/>
        <bgColor rgb="FFFFE699"/>
      </patternFill>
    </fill>
    <fill>
      <patternFill patternType="solid">
        <fgColor rgb="FFFFFF00"/>
        <bgColor rgb="FFFFD966"/>
      </patternFill>
    </fill>
    <fill>
      <patternFill patternType="solid">
        <fgColor rgb="FFFFFFFF"/>
        <bgColor rgb="FFE2F0D9"/>
      </patternFill>
    </fill>
    <fill>
      <patternFill patternType="solid">
        <fgColor rgb="FFE7E6E6"/>
        <bgColor rgb="FFDAE3F3"/>
      </patternFill>
    </fill>
    <fill>
      <patternFill patternType="solid">
        <fgColor rgb="FFFFC000"/>
        <bgColor rgb="FFFFD966"/>
      </patternFill>
    </fill>
    <fill>
      <patternFill patternType="solid">
        <fgColor rgb="FFDAE3F3"/>
        <bgColor rgb="FFD6DCE5"/>
      </patternFill>
    </fill>
    <fill>
      <patternFill patternType="solid">
        <fgColor rgb="FFC5E0B4"/>
        <bgColor rgb="FFD9D9D9"/>
      </patternFill>
    </fill>
    <fill>
      <patternFill patternType="solid">
        <fgColor rgb="FF92D050"/>
        <bgColor rgb="FFA9D18E"/>
      </patternFill>
    </fill>
    <fill>
      <patternFill patternType="solid">
        <fgColor rgb="FFD6DCE5"/>
        <bgColor rgb="FFD9D9D9"/>
      </patternFill>
    </fill>
    <fill>
      <patternFill patternType="solid">
        <fgColor rgb="FFE2F0D9"/>
        <bgColor rgb="FFE7E6E6"/>
      </patternFill>
    </fill>
    <fill>
      <patternFill patternType="solid">
        <fgColor rgb="FFBF9000"/>
        <bgColor rgb="FFED7D31"/>
      </patternFill>
    </fill>
    <fill>
      <patternFill patternType="solid">
        <fgColor rgb="FFFFE699"/>
        <bgColor rgb="FFFFEB9C"/>
      </patternFill>
    </fill>
    <fill>
      <patternFill patternType="solid">
        <fgColor rgb="FFFFFF00"/>
        <bgColor indexed="64"/>
      </patternFill>
    </fill>
    <fill>
      <patternFill patternType="solid">
        <fgColor theme="5"/>
        <bgColor rgb="FFA9D18E"/>
      </patternFill>
    </fill>
    <fill>
      <patternFill patternType="solid">
        <fgColor theme="5"/>
        <bgColor rgb="FFE2F0D9"/>
      </patternFill>
    </fill>
    <fill>
      <patternFill patternType="solid">
        <fgColor theme="7" tint="0.59999389629810485"/>
        <bgColor rgb="FFFFD966"/>
      </patternFill>
    </fill>
    <fill>
      <patternFill patternType="solid">
        <fgColor theme="7" tint="0.59999389629810485"/>
        <bgColor indexed="64"/>
      </patternFill>
    </fill>
    <fill>
      <patternFill patternType="solid">
        <fgColor rgb="FFFF6D6D"/>
        <bgColor rgb="FF993300"/>
      </patternFill>
    </fill>
    <fill>
      <patternFill patternType="solid">
        <fgColor rgb="FFFFFF00"/>
        <bgColor rgb="FFE2F0D9"/>
      </patternFill>
    </fill>
    <fill>
      <patternFill patternType="solid">
        <fgColor theme="4" tint="0.59999389629810485"/>
        <bgColor rgb="FF008080"/>
      </patternFill>
    </fill>
    <fill>
      <patternFill patternType="solid">
        <fgColor theme="0"/>
        <bgColor rgb="FFDAE3F3"/>
      </patternFill>
    </fill>
    <fill>
      <patternFill patternType="solid">
        <fgColor theme="4" tint="0.79998168889431442"/>
        <bgColor indexed="64"/>
      </patternFill>
    </fill>
    <fill>
      <patternFill patternType="solid">
        <fgColor theme="9" tint="0.59999389629810485"/>
        <bgColor rgb="FFE2F0D9"/>
      </patternFill>
    </fill>
    <fill>
      <patternFill patternType="solid">
        <fgColor theme="0"/>
        <bgColor rgb="FFE2F0D9"/>
      </patternFill>
    </fill>
    <fill>
      <patternFill patternType="solid">
        <fgColor theme="4" tint="0.59999389629810485"/>
        <bgColor rgb="FFFFD966"/>
      </patternFill>
    </fill>
    <fill>
      <patternFill patternType="solid">
        <fgColor theme="4" tint="0.79998168889431442"/>
        <bgColor rgb="FFE2F0D9"/>
      </patternFill>
    </fill>
    <fill>
      <patternFill patternType="solid">
        <fgColor theme="2" tint="-0.749992370372631"/>
        <bgColor rgb="FFDAE3F3"/>
      </patternFill>
    </fill>
    <fill>
      <patternFill patternType="solid">
        <fgColor theme="2" tint="-0.749992370372631"/>
        <bgColor rgb="FFFFD966"/>
      </patternFill>
    </fill>
    <fill>
      <patternFill patternType="solid">
        <fgColor theme="2" tint="-0.749992370372631"/>
        <bgColor rgb="FFE2F0D9"/>
      </patternFill>
    </fill>
    <fill>
      <patternFill patternType="solid">
        <fgColor theme="9" tint="0.59999389629810485"/>
        <bgColor rgb="FF993300"/>
      </patternFill>
    </fill>
    <fill>
      <patternFill patternType="solid">
        <fgColor theme="2" tint="-9.9978637043366805E-2"/>
        <bgColor rgb="FF993300"/>
      </patternFill>
    </fill>
    <fill>
      <patternFill patternType="solid">
        <fgColor theme="2" tint="-9.9978637043366805E-2"/>
        <bgColor rgb="FFDAE3F3"/>
      </patternFill>
    </fill>
    <fill>
      <patternFill patternType="solid">
        <fgColor theme="7" tint="0.79998168889431442"/>
        <bgColor rgb="FFE2F0D9"/>
      </patternFill>
    </fill>
    <fill>
      <patternFill patternType="solid">
        <fgColor theme="0"/>
        <bgColor rgb="FFD9D9D9"/>
      </patternFill>
    </fill>
    <fill>
      <patternFill patternType="solid">
        <fgColor theme="3" tint="0.79998168889431442"/>
        <bgColor rgb="FFE2F0D9"/>
      </patternFill>
    </fill>
    <fill>
      <patternFill patternType="solid">
        <fgColor theme="7" tint="0.79998168889431442"/>
        <bgColor rgb="FF008080"/>
      </patternFill>
    </fill>
    <fill>
      <patternFill patternType="solid">
        <fgColor theme="7" tint="0.79998168889431442"/>
        <bgColor rgb="FFBF9000"/>
      </patternFill>
    </fill>
    <fill>
      <patternFill patternType="solid">
        <fgColor theme="1"/>
        <bgColor rgb="FFBF9000"/>
      </patternFill>
    </fill>
    <fill>
      <patternFill patternType="solid">
        <fgColor theme="9" tint="-0.499984740745262"/>
        <bgColor rgb="FFBF9000"/>
      </patternFill>
    </fill>
    <fill>
      <patternFill patternType="solid">
        <fgColor theme="6" tint="0.79998168889431442"/>
        <bgColor rgb="FFE2F0D9"/>
      </patternFill>
    </fill>
    <fill>
      <patternFill patternType="solid">
        <fgColor theme="2" tint="-0.249977111117893"/>
        <bgColor rgb="FFE2F0D9"/>
      </patternFill>
    </fill>
    <fill>
      <patternFill patternType="solid">
        <fgColor theme="2" tint="-0.249977111117893"/>
        <bgColor rgb="FFDAE3F3"/>
      </patternFill>
    </fill>
  </fills>
  <borders count="73">
    <border>
      <left/>
      <right/>
      <top/>
      <bottom/>
      <diagonal/>
    </border>
    <border>
      <left/>
      <right/>
      <top/>
      <bottom style="medium">
        <color rgb="FF8FAADC"/>
      </bottom>
      <diagonal/>
    </border>
    <border>
      <left/>
      <right/>
      <top/>
      <bottom style="thick">
        <color rgb="FFA1B8E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top/>
      <bottom style="double">
        <color rgb="FFA6A6A6"/>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uble">
        <color rgb="FFA6A6A6"/>
      </top>
      <bottom style="double">
        <color rgb="FFA6A6A6"/>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double">
        <color rgb="FFA6A6A6"/>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rgb="FFA6A6A6"/>
      </bottom>
      <diagonal/>
    </border>
    <border>
      <left/>
      <right/>
      <top style="medium">
        <color indexed="64"/>
      </top>
      <bottom style="double">
        <color rgb="FFA6A6A6"/>
      </bottom>
      <diagonal/>
    </border>
    <border>
      <left/>
      <right style="medium">
        <color indexed="64"/>
      </right>
      <top style="medium">
        <color indexed="64"/>
      </top>
      <bottom style="double">
        <color rgb="FFA6A6A6"/>
      </bottom>
      <diagonal/>
    </border>
    <border>
      <left style="medium">
        <color indexed="64"/>
      </left>
      <right/>
      <top/>
      <bottom style="double">
        <color rgb="FFA6A6A6"/>
      </bottom>
      <diagonal/>
    </border>
    <border>
      <left/>
      <right style="medium">
        <color indexed="64"/>
      </right>
      <top/>
      <bottom style="double">
        <color rgb="FFA6A6A6"/>
      </bottom>
      <diagonal/>
    </border>
    <border>
      <left style="medium">
        <color indexed="64"/>
      </left>
      <right/>
      <top style="double">
        <color rgb="FFA6A6A6"/>
      </top>
      <bottom style="double">
        <color rgb="FFA6A6A6"/>
      </bottom>
      <diagonal/>
    </border>
    <border>
      <left/>
      <right style="medium">
        <color indexed="64"/>
      </right>
      <top style="double">
        <color rgb="FFA6A6A6"/>
      </top>
      <bottom style="double">
        <color rgb="FFA6A6A6"/>
      </bottom>
      <diagonal/>
    </border>
    <border>
      <left style="medium">
        <color indexed="64"/>
      </left>
      <right style="medium">
        <color indexed="64"/>
      </right>
      <top style="medium">
        <color indexed="64"/>
      </top>
      <bottom style="double">
        <color rgb="FFA6A6A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auto="1"/>
      </right>
      <top/>
      <bottom/>
      <diagonal/>
    </border>
    <border>
      <left/>
      <right/>
      <top style="medium">
        <color rgb="FFC00000"/>
      </top>
      <bottom style="medium">
        <color indexed="64"/>
      </bottom>
      <diagonal/>
    </border>
    <border>
      <left/>
      <right/>
      <top/>
      <bottom style="medium">
        <color rgb="FFC00000"/>
      </bottom>
      <diagonal/>
    </border>
    <border>
      <left/>
      <right style="medium">
        <color indexed="64"/>
      </right>
      <top style="medium">
        <color rgb="FFC00000"/>
      </top>
      <bottom style="medium">
        <color indexed="64"/>
      </bottom>
      <diagonal/>
    </border>
    <border>
      <left/>
      <right style="medium">
        <color indexed="64"/>
      </right>
      <top style="medium">
        <color rgb="FFC00000"/>
      </top>
      <bottom/>
      <diagonal/>
    </border>
    <border>
      <left/>
      <right/>
      <top style="medium">
        <color rgb="FFC00000"/>
      </top>
      <bottom/>
      <diagonal/>
    </border>
    <border>
      <left style="medium">
        <color rgb="FFC00000"/>
      </left>
      <right/>
      <top style="medium">
        <color rgb="FFC00000"/>
      </top>
      <bottom style="medium">
        <color rgb="FFC00000"/>
      </bottom>
      <diagonal/>
    </border>
    <border>
      <left/>
      <right style="medium">
        <color rgb="FFC00000"/>
      </right>
      <top/>
      <bottom/>
      <diagonal/>
    </border>
    <border>
      <left/>
      <right/>
      <top style="medium">
        <color rgb="FFC00000"/>
      </top>
      <bottom style="medium">
        <color rgb="FFC00000"/>
      </bottom>
      <diagonal/>
    </border>
    <border>
      <left/>
      <right style="medium">
        <color auto="1"/>
      </right>
      <top/>
      <bottom style="medium">
        <color rgb="FFC00000"/>
      </bottom>
      <diagonal/>
    </border>
    <border>
      <left style="medium">
        <color theme="1"/>
      </left>
      <right/>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style="medium">
        <color theme="1"/>
      </left>
      <right style="medium">
        <color auto="1"/>
      </right>
      <top/>
      <bottom/>
      <diagonal/>
    </border>
    <border>
      <left style="medium">
        <color theme="1"/>
      </left>
      <right/>
      <top style="medium">
        <color indexed="64"/>
      </top>
      <bottom style="medium">
        <color indexed="64"/>
      </bottom>
      <diagonal/>
    </border>
    <border>
      <left/>
      <right style="medium">
        <color theme="1"/>
      </right>
      <top/>
      <bottom style="medium">
        <color rgb="FFC00000"/>
      </bottom>
      <diagonal/>
    </border>
    <border>
      <left style="medium">
        <color theme="1"/>
      </left>
      <right/>
      <top/>
      <bottom style="medium">
        <color theme="1"/>
      </bottom>
      <diagonal/>
    </border>
    <border>
      <left/>
      <right/>
      <top/>
      <bottom style="medium">
        <color theme="1"/>
      </bottom>
      <diagonal/>
    </border>
    <border>
      <left/>
      <right/>
      <top style="medium">
        <color rgb="FFC00000"/>
      </top>
      <bottom style="medium">
        <color theme="1"/>
      </bottom>
      <diagonal/>
    </border>
    <border>
      <left/>
      <right style="medium">
        <color theme="1"/>
      </right>
      <top style="medium">
        <color rgb="FFC00000"/>
      </top>
      <bottom style="medium">
        <color theme="1"/>
      </bottom>
      <diagonal/>
    </border>
    <border>
      <left style="medium">
        <color auto="1"/>
      </left>
      <right/>
      <top style="medium">
        <color auto="1"/>
      </top>
      <bottom style="medium">
        <color theme="1"/>
      </bottom>
      <diagonal/>
    </border>
    <border>
      <left/>
      <right/>
      <top style="medium">
        <color auto="1"/>
      </top>
      <bottom style="medium">
        <color theme="1"/>
      </bottom>
      <diagonal/>
    </border>
    <border>
      <left/>
      <right style="medium">
        <color auto="1"/>
      </right>
      <top style="medium">
        <color auto="1"/>
      </top>
      <bottom style="medium">
        <color theme="1"/>
      </bottom>
      <diagonal/>
    </border>
  </borders>
  <cellStyleXfs count="18">
    <xf numFmtId="0" fontId="0" fillId="0" borderId="0"/>
    <xf numFmtId="164" fontId="17" fillId="0" borderId="0" applyBorder="0" applyProtection="0"/>
    <xf numFmtId="166" fontId="17" fillId="0" borderId="0" applyBorder="0" applyProtection="0"/>
    <xf numFmtId="0" fontId="6" fillId="0" borderId="0" applyBorder="0" applyProtection="0"/>
    <xf numFmtId="0" fontId="1" fillId="2" borderId="0" applyBorder="0" applyProtection="0"/>
    <xf numFmtId="0" fontId="1" fillId="3" borderId="0" applyBorder="0" applyProtection="0"/>
    <xf numFmtId="0" fontId="1" fillId="4" borderId="0" applyBorder="0" applyProtection="0"/>
    <xf numFmtId="0" fontId="1" fillId="5" borderId="0" applyBorder="0" applyProtection="0"/>
    <xf numFmtId="0" fontId="1" fillId="6" borderId="0" applyBorder="0" applyProtection="0"/>
    <xf numFmtId="0" fontId="1" fillId="7" borderId="0" applyBorder="0" applyProtection="0"/>
    <xf numFmtId="164" fontId="17" fillId="0" borderId="0" applyBorder="0" applyProtection="0"/>
    <xf numFmtId="0" fontId="2" fillId="8" borderId="0" applyBorder="0" applyProtection="0"/>
    <xf numFmtId="0" fontId="3" fillId="0" borderId="0"/>
    <xf numFmtId="0" fontId="3" fillId="0" borderId="0"/>
    <xf numFmtId="0" fontId="3" fillId="0" borderId="0"/>
    <xf numFmtId="0" fontId="7" fillId="0" borderId="1" applyProtection="0"/>
    <xf numFmtId="0" fontId="10" fillId="0" borderId="2" applyProtection="0"/>
    <xf numFmtId="0" fontId="7" fillId="0" borderId="0" applyBorder="0" applyProtection="0"/>
  </cellStyleXfs>
  <cellXfs count="372">
    <xf numFmtId="0" fontId="0" fillId="0" borderId="0" xfId="0"/>
    <xf numFmtId="0" fontId="5" fillId="0" borderId="0" xfId="0" applyFont="1"/>
    <xf numFmtId="0" fontId="0" fillId="0" borderId="7" xfId="0" applyBorder="1"/>
    <xf numFmtId="0" fontId="0" fillId="0" borderId="6" xfId="0" applyBorder="1"/>
    <xf numFmtId="0" fontId="0" fillId="0" borderId="7" xfId="0" applyBorder="1" applyAlignment="1">
      <alignment wrapText="1"/>
    </xf>
    <xf numFmtId="49" fontId="0" fillId="0" borderId="7" xfId="0" applyNumberFormat="1" applyBorder="1"/>
    <xf numFmtId="0" fontId="0" fillId="0" borderId="9" xfId="0" applyBorder="1"/>
    <xf numFmtId="0" fontId="0" fillId="0" borderId="10" xfId="0" applyBorder="1"/>
    <xf numFmtId="0" fontId="0" fillId="10" borderId="0" xfId="0" applyFill="1"/>
    <xf numFmtId="0" fontId="4" fillId="10" borderId="0" xfId="0" applyFont="1" applyFill="1" applyAlignment="1">
      <alignment horizontal="center"/>
    </xf>
    <xf numFmtId="0" fontId="7" fillId="10" borderId="0" xfId="15" applyFill="1" applyBorder="1" applyAlignment="1" applyProtection="1">
      <alignment vertical="center"/>
    </xf>
    <xf numFmtId="0" fontId="11" fillId="10" borderId="0" xfId="0" applyFont="1" applyFill="1"/>
    <xf numFmtId="0" fontId="0" fillId="10" borderId="17" xfId="0" applyFill="1" applyBorder="1"/>
    <xf numFmtId="0" fontId="0" fillId="10" borderId="18" xfId="0" applyFill="1" applyBorder="1"/>
    <xf numFmtId="3" fontId="8" fillId="10" borderId="0" xfId="15" applyNumberFormat="1" applyFont="1" applyFill="1" applyBorder="1" applyAlignment="1" applyProtection="1">
      <alignment vertical="center"/>
    </xf>
    <xf numFmtId="168" fontId="4" fillId="10" borderId="0" xfId="0" applyNumberFormat="1" applyFont="1" applyFill="1" applyAlignment="1">
      <alignment horizontal="center" vertical="center" wrapText="1"/>
    </xf>
    <xf numFmtId="168" fontId="4" fillId="10" borderId="18" xfId="0" applyNumberFormat="1" applyFont="1" applyFill="1" applyBorder="1" applyAlignment="1">
      <alignment horizontal="center" vertical="center" wrapText="1"/>
    </xf>
    <xf numFmtId="0" fontId="0" fillId="10" borderId="20" xfId="0" applyFill="1" applyBorder="1"/>
    <xf numFmtId="3" fontId="9" fillId="10" borderId="0" xfId="15" applyNumberFormat="1" applyFont="1" applyFill="1" applyBorder="1" applyAlignment="1" applyProtection="1">
      <alignment vertical="center"/>
    </xf>
    <xf numFmtId="0" fontId="0" fillId="10" borderId="19" xfId="0" applyFill="1" applyBorder="1"/>
    <xf numFmtId="0" fontId="5" fillId="10" borderId="20" xfId="0" applyFont="1" applyFill="1" applyBorder="1" applyAlignment="1">
      <alignment horizontal="center"/>
    </xf>
    <xf numFmtId="0" fontId="0" fillId="10" borderId="21" xfId="0" applyFill="1" applyBorder="1"/>
    <xf numFmtId="0" fontId="0" fillId="0" borderId="0" xfId="0" applyAlignment="1">
      <alignment wrapText="1"/>
    </xf>
    <xf numFmtId="0" fontId="0" fillId="15" borderId="7" xfId="0" applyFill="1" applyBorder="1" applyAlignment="1">
      <alignment vertical="center" wrapText="1"/>
    </xf>
    <xf numFmtId="0" fontId="0" fillId="17" borderId="7" xfId="0" applyFill="1" applyBorder="1" applyAlignment="1">
      <alignment vertical="center" wrapText="1"/>
    </xf>
    <xf numFmtId="0" fontId="0" fillId="0" borderId="7" xfId="0" applyBorder="1" applyAlignment="1">
      <alignment vertical="center" wrapText="1"/>
    </xf>
    <xf numFmtId="0" fontId="0" fillId="13" borderId="7" xfId="0" applyFill="1" applyBorder="1" applyAlignment="1">
      <alignment vertical="center" wrapText="1"/>
    </xf>
    <xf numFmtId="0" fontId="0" fillId="18" borderId="7" xfId="0" applyFill="1" applyBorder="1" applyAlignment="1">
      <alignment vertical="center" wrapText="1"/>
    </xf>
    <xf numFmtId="0" fontId="0" fillId="19" borderId="7" xfId="0" applyFill="1" applyBorder="1" applyAlignment="1">
      <alignment vertical="center" wrapText="1"/>
    </xf>
    <xf numFmtId="0" fontId="0" fillId="19" borderId="22" xfId="0" applyFill="1" applyBorder="1" applyAlignment="1">
      <alignment vertical="center" wrapText="1"/>
    </xf>
    <xf numFmtId="49" fontId="16" fillId="0" borderId="0" xfId="0" applyNumberFormat="1" applyFont="1"/>
    <xf numFmtId="0" fontId="18" fillId="0" borderId="0" xfId="0" applyFont="1"/>
    <xf numFmtId="172" fontId="0" fillId="0" borderId="0" xfId="1" applyNumberFormat="1" applyFont="1"/>
    <xf numFmtId="172" fontId="0" fillId="0" borderId="7" xfId="1" applyNumberFormat="1" applyFont="1" applyBorder="1"/>
    <xf numFmtId="172" fontId="0" fillId="0" borderId="8" xfId="1" applyNumberFormat="1" applyFont="1" applyBorder="1"/>
    <xf numFmtId="172" fontId="0" fillId="0" borderId="7" xfId="1" applyNumberFormat="1" applyFont="1" applyBorder="1" applyAlignment="1">
      <alignment wrapText="1"/>
    </xf>
    <xf numFmtId="172" fontId="0" fillId="0" borderId="8" xfId="1" applyNumberFormat="1" applyFont="1" applyBorder="1" applyAlignment="1">
      <alignment wrapText="1"/>
    </xf>
    <xf numFmtId="0" fontId="6" fillId="0" borderId="7" xfId="3" applyBorder="1"/>
    <xf numFmtId="172" fontId="6" fillId="0" borderId="8" xfId="3" applyNumberFormat="1" applyBorder="1"/>
    <xf numFmtId="172" fontId="0" fillId="0" borderId="10" xfId="1" applyNumberFormat="1" applyFont="1" applyBorder="1"/>
    <xf numFmtId="0" fontId="6" fillId="0" borderId="10" xfId="3" applyBorder="1"/>
    <xf numFmtId="172" fontId="6" fillId="0" borderId="11" xfId="3" applyNumberFormat="1" applyBorder="1"/>
    <xf numFmtId="172" fontId="20" fillId="20" borderId="4" xfId="1" applyNumberFormat="1" applyFont="1" applyFill="1" applyBorder="1"/>
    <xf numFmtId="172" fontId="20" fillId="20" borderId="7" xfId="1" applyNumberFormat="1" applyFont="1" applyFill="1" applyBorder="1"/>
    <xf numFmtId="173" fontId="20" fillId="20" borderId="7" xfId="1" applyNumberFormat="1" applyFont="1" applyFill="1" applyBorder="1"/>
    <xf numFmtId="0" fontId="5" fillId="0" borderId="0" xfId="0" applyFont="1" applyAlignment="1">
      <alignment horizontal="center"/>
    </xf>
    <xf numFmtId="0" fontId="5" fillId="0" borderId="18" xfId="0" applyFont="1" applyBorder="1" applyAlignment="1">
      <alignment horizontal="center"/>
    </xf>
    <xf numFmtId="174" fontId="20" fillId="20" borderId="10" xfId="1" applyNumberFormat="1" applyFont="1" applyFill="1" applyBorder="1"/>
    <xf numFmtId="0" fontId="13" fillId="10" borderId="0" xfId="0" applyFont="1" applyFill="1"/>
    <xf numFmtId="0" fontId="12" fillId="10" borderId="0" xfId="0" applyFont="1" applyFill="1"/>
    <xf numFmtId="165" fontId="12" fillId="10" borderId="0" xfId="1" applyNumberFormat="1" applyFont="1" applyFill="1" applyBorder="1" applyAlignment="1" applyProtection="1">
      <alignment vertical="top"/>
    </xf>
    <xf numFmtId="3" fontId="34" fillId="28" borderId="0" xfId="15" applyNumberFormat="1" applyFont="1" applyFill="1" applyBorder="1" applyAlignment="1" applyProtection="1">
      <alignment vertical="center"/>
    </xf>
    <xf numFmtId="0" fontId="14" fillId="0" borderId="18" xfId="0" applyFont="1" applyBorder="1" applyAlignment="1">
      <alignment horizontal="center"/>
    </xf>
    <xf numFmtId="0" fontId="0" fillId="0" borderId="17" xfId="0" applyBorder="1"/>
    <xf numFmtId="0" fontId="30" fillId="27" borderId="17" xfId="0" applyFont="1" applyFill="1" applyBorder="1" applyAlignment="1">
      <alignment horizontal="center" vertical="center"/>
    </xf>
    <xf numFmtId="0" fontId="30" fillId="27" borderId="18" xfId="0" applyFont="1" applyFill="1" applyBorder="1" applyAlignment="1">
      <alignment horizontal="center" vertical="center"/>
    </xf>
    <xf numFmtId="0" fontId="36" fillId="0" borderId="18" xfId="0" applyFont="1" applyBorder="1" applyAlignment="1">
      <alignment horizontal="center"/>
    </xf>
    <xf numFmtId="0" fontId="0" fillId="0" borderId="18" xfId="0" applyBorder="1"/>
    <xf numFmtId="0" fontId="30" fillId="27" borderId="0" xfId="0" applyFont="1" applyFill="1" applyAlignment="1">
      <alignment horizontal="center" vertical="center"/>
    </xf>
    <xf numFmtId="0" fontId="0" fillId="10" borderId="0" xfId="0" applyFill="1" applyAlignment="1">
      <alignment vertical="center"/>
    </xf>
    <xf numFmtId="0" fontId="0" fillId="0" borderId="19" xfId="0" applyBorder="1"/>
    <xf numFmtId="0" fontId="33" fillId="31" borderId="0" xfId="0" applyFont="1" applyFill="1" applyAlignment="1">
      <alignment horizontal="center"/>
    </xf>
    <xf numFmtId="0" fontId="36" fillId="0" borderId="0" xfId="0" applyFont="1" applyAlignment="1">
      <alignment horizontal="center"/>
    </xf>
    <xf numFmtId="0" fontId="14" fillId="0" borderId="0" xfId="0" applyFont="1" applyAlignment="1">
      <alignment horizontal="center"/>
    </xf>
    <xf numFmtId="171" fontId="14" fillId="10" borderId="0" xfId="0" applyNumberFormat="1" applyFont="1" applyFill="1" applyAlignment="1">
      <alignment horizontal="center" vertical="center" wrapText="1"/>
    </xf>
    <xf numFmtId="168" fontId="14" fillId="10" borderId="0" xfId="0" applyNumberFormat="1" applyFont="1" applyFill="1" applyAlignment="1">
      <alignment horizontal="center" vertical="center" wrapText="1"/>
    </xf>
    <xf numFmtId="0" fontId="0" fillId="10" borderId="18" xfId="0" applyFill="1" applyBorder="1" applyAlignment="1">
      <alignment vertical="center"/>
    </xf>
    <xf numFmtId="0" fontId="7" fillId="10" borderId="44" xfId="15" applyFill="1" applyBorder="1" applyAlignment="1" applyProtection="1">
      <alignment horizontal="center" vertical="center"/>
    </xf>
    <xf numFmtId="0" fontId="0" fillId="10" borderId="44" xfId="0" applyFill="1" applyBorder="1" applyAlignment="1">
      <alignment horizontal="center" vertical="center"/>
    </xf>
    <xf numFmtId="0" fontId="15" fillId="10" borderId="44" xfId="0" applyFont="1" applyFill="1" applyBorder="1" applyAlignment="1">
      <alignment horizontal="center" vertical="center"/>
    </xf>
    <xf numFmtId="0" fontId="4" fillId="10" borderId="44" xfId="0" applyFont="1" applyFill="1" applyBorder="1" applyAlignment="1">
      <alignment horizontal="center" vertical="center"/>
    </xf>
    <xf numFmtId="0" fontId="12" fillId="10" borderId="44" xfId="0" applyFont="1" applyFill="1" applyBorder="1" applyAlignment="1">
      <alignment horizontal="center" vertical="center"/>
    </xf>
    <xf numFmtId="171" fontId="37" fillId="10" borderId="18" xfId="0" applyNumberFormat="1" applyFont="1" applyFill="1" applyBorder="1" applyAlignment="1">
      <alignment horizontal="center" vertical="center" wrapText="1"/>
    </xf>
    <xf numFmtId="3" fontId="32" fillId="12" borderId="32" xfId="15" applyNumberFormat="1" applyFont="1" applyFill="1" applyBorder="1" applyAlignment="1" applyProtection="1">
      <alignment vertical="center"/>
    </xf>
    <xf numFmtId="0" fontId="0" fillId="10" borderId="14" xfId="0" applyFill="1" applyBorder="1"/>
    <xf numFmtId="0" fontId="39" fillId="10" borderId="0" xfId="0" applyFont="1" applyFill="1" applyAlignment="1">
      <alignment horizontal="right"/>
    </xf>
    <xf numFmtId="0" fontId="39" fillId="10" borderId="17" xfId="17" applyFont="1" applyFill="1" applyBorder="1" applyAlignment="1" applyProtection="1">
      <alignment horizontal="center" vertical="center"/>
    </xf>
    <xf numFmtId="0" fontId="39" fillId="10" borderId="0" xfId="17" applyFont="1" applyFill="1" applyBorder="1" applyAlignment="1" applyProtection="1">
      <alignment horizontal="center" vertical="center"/>
    </xf>
    <xf numFmtId="0" fontId="39" fillId="10" borderId="18" xfId="17" applyFont="1" applyFill="1" applyBorder="1" applyAlignment="1" applyProtection="1">
      <alignment horizontal="center" vertical="center"/>
    </xf>
    <xf numFmtId="168" fontId="40" fillId="25" borderId="0" xfId="0" applyNumberFormat="1" applyFont="1" applyFill="1" applyAlignment="1">
      <alignment horizontal="left" vertical="center" wrapText="1"/>
    </xf>
    <xf numFmtId="0" fontId="27" fillId="29" borderId="44" xfId="0" applyFont="1" applyFill="1" applyBorder="1" applyAlignment="1">
      <alignment horizontal="center" vertical="center" wrapText="1"/>
    </xf>
    <xf numFmtId="0" fontId="26" fillId="10" borderId="0" xfId="15" applyFont="1" applyFill="1" applyBorder="1" applyAlignment="1" applyProtection="1">
      <alignment horizontal="center" vertical="center"/>
    </xf>
    <xf numFmtId="3" fontId="32" fillId="35" borderId="32" xfId="15" applyNumberFormat="1" applyFont="1" applyFill="1" applyBorder="1" applyAlignment="1" applyProtection="1">
      <alignment vertical="center"/>
    </xf>
    <xf numFmtId="0" fontId="7" fillId="36" borderId="18" xfId="15" applyFill="1" applyBorder="1" applyAlignment="1" applyProtection="1">
      <alignment horizontal="center" vertical="center"/>
    </xf>
    <xf numFmtId="0" fontId="0" fillId="36" borderId="18" xfId="0" applyFill="1" applyBorder="1" applyAlignment="1">
      <alignment horizontal="center" vertical="center"/>
    </xf>
    <xf numFmtId="0" fontId="15" fillId="36" borderId="18" xfId="0" applyFont="1" applyFill="1" applyBorder="1" applyAlignment="1">
      <alignment horizontal="center" vertical="center"/>
    </xf>
    <xf numFmtId="0" fontId="4" fillId="36" borderId="18" xfId="0" applyFont="1" applyFill="1" applyBorder="1" applyAlignment="1">
      <alignment horizontal="center" vertical="center"/>
    </xf>
    <xf numFmtId="0" fontId="12" fillId="36" borderId="18" xfId="0" applyFont="1" applyFill="1" applyBorder="1" applyAlignment="1">
      <alignment horizontal="center" vertical="center"/>
    </xf>
    <xf numFmtId="168" fontId="40" fillId="38" borderId="0" xfId="0" applyNumberFormat="1" applyFont="1" applyFill="1" applyAlignment="1">
      <alignment horizontal="left" vertical="center" wrapText="1"/>
    </xf>
    <xf numFmtId="3" fontId="35" fillId="26" borderId="43" xfId="15" applyNumberFormat="1" applyFont="1" applyFill="1" applyBorder="1" applyAlignment="1" applyProtection="1">
      <alignment horizontal="right" vertical="center"/>
    </xf>
    <xf numFmtId="0" fontId="46" fillId="0" borderId="17" xfId="0" applyFont="1" applyBorder="1"/>
    <xf numFmtId="49" fontId="27" fillId="0" borderId="17" xfId="0" applyNumberFormat="1" applyFont="1" applyBorder="1"/>
    <xf numFmtId="0" fontId="27" fillId="0" borderId="17" xfId="0" applyFont="1" applyBorder="1"/>
    <xf numFmtId="0" fontId="27" fillId="10" borderId="19" xfId="0" applyFont="1" applyFill="1" applyBorder="1"/>
    <xf numFmtId="49" fontId="27" fillId="0" borderId="19" xfId="0" applyNumberFormat="1" applyFont="1" applyBorder="1"/>
    <xf numFmtId="0" fontId="27" fillId="29" borderId="18" xfId="0" applyFont="1" applyFill="1" applyBorder="1" applyAlignment="1">
      <alignment horizontal="center" vertical="center" wrapText="1"/>
    </xf>
    <xf numFmtId="165" fontId="38" fillId="33" borderId="0" xfId="1" applyNumberFormat="1" applyFont="1" applyFill="1" applyBorder="1" applyAlignment="1" applyProtection="1">
      <alignment horizontal="center" vertical="center" wrapText="1"/>
    </xf>
    <xf numFmtId="0" fontId="39" fillId="41" borderId="0" xfId="0" applyFont="1" applyFill="1"/>
    <xf numFmtId="168" fontId="40" fillId="37" borderId="0" xfId="0" applyNumberFormat="1" applyFont="1" applyFill="1" applyAlignment="1">
      <alignment horizontal="left" vertical="center" wrapText="1"/>
    </xf>
    <xf numFmtId="0" fontId="39" fillId="41" borderId="48" xfId="0" applyFont="1" applyFill="1" applyBorder="1"/>
    <xf numFmtId="0" fontId="0" fillId="10" borderId="47" xfId="0" applyFill="1" applyBorder="1"/>
    <xf numFmtId="0" fontId="0" fillId="10" borderId="45" xfId="0" applyFill="1" applyBorder="1"/>
    <xf numFmtId="0" fontId="39" fillId="41" borderId="50" xfId="0" applyFont="1" applyFill="1" applyBorder="1"/>
    <xf numFmtId="0" fontId="39" fillId="41" borderId="49" xfId="0" applyFont="1" applyFill="1" applyBorder="1"/>
    <xf numFmtId="0" fontId="0" fillId="10" borderId="51" xfId="0" applyFill="1" applyBorder="1"/>
    <xf numFmtId="0" fontId="39" fillId="41" borderId="52" xfId="0" applyFont="1" applyFill="1" applyBorder="1"/>
    <xf numFmtId="0" fontId="0" fillId="10" borderId="53" xfId="0" applyFill="1" applyBorder="1"/>
    <xf numFmtId="0" fontId="0" fillId="10" borderId="46" xfId="0" applyFill="1" applyBorder="1"/>
    <xf numFmtId="0" fontId="0" fillId="0" borderId="54" xfId="0" applyBorder="1"/>
    <xf numFmtId="0" fontId="30" fillId="27" borderId="55" xfId="0" applyFont="1" applyFill="1" applyBorder="1" applyAlignment="1">
      <alignment horizontal="center" vertical="center"/>
    </xf>
    <xf numFmtId="0" fontId="30" fillId="27" borderId="54" xfId="0" applyFont="1" applyFill="1" applyBorder="1" applyAlignment="1">
      <alignment horizontal="center" vertical="center"/>
    </xf>
    <xf numFmtId="0" fontId="30" fillId="27" borderId="62" xfId="0" applyFont="1" applyFill="1" applyBorder="1" applyAlignment="1">
      <alignment horizontal="center" vertical="center"/>
    </xf>
    <xf numFmtId="0" fontId="27" fillId="29" borderId="63" xfId="0" applyFont="1" applyFill="1" applyBorder="1" applyAlignment="1">
      <alignment horizontal="center" vertical="center" wrapText="1"/>
    </xf>
    <xf numFmtId="0" fontId="0" fillId="0" borderId="62" xfId="0" applyBorder="1"/>
    <xf numFmtId="0" fontId="7" fillId="10" borderId="63" xfId="15" applyFill="1" applyBorder="1" applyAlignment="1" applyProtection="1">
      <alignment horizontal="center" vertical="center"/>
    </xf>
    <xf numFmtId="0" fontId="36" fillId="0" borderId="62" xfId="0" applyFont="1" applyBorder="1" applyAlignment="1">
      <alignment horizontal="center"/>
    </xf>
    <xf numFmtId="0" fontId="0" fillId="10" borderId="63" xfId="0" applyFill="1" applyBorder="1" applyAlignment="1">
      <alignment horizontal="center" vertical="center"/>
    </xf>
    <xf numFmtId="0" fontId="14" fillId="0" borderId="62" xfId="0" applyFont="1" applyBorder="1" applyAlignment="1">
      <alignment horizontal="center"/>
    </xf>
    <xf numFmtId="171" fontId="37" fillId="10" borderId="62" xfId="0" applyNumberFormat="1" applyFont="1" applyFill="1" applyBorder="1" applyAlignment="1">
      <alignment horizontal="center" vertical="center" wrapText="1"/>
    </xf>
    <xf numFmtId="0" fontId="15" fillId="10" borderId="63" xfId="0" applyFont="1" applyFill="1" applyBorder="1" applyAlignment="1">
      <alignment horizontal="center" vertical="center"/>
    </xf>
    <xf numFmtId="168" fontId="4" fillId="10" borderId="62" xfId="0" applyNumberFormat="1" applyFont="1" applyFill="1" applyBorder="1" applyAlignment="1">
      <alignment horizontal="center" vertical="center" wrapText="1"/>
    </xf>
    <xf numFmtId="0" fontId="4" fillId="10" borderId="63" xfId="0" applyFont="1" applyFill="1" applyBorder="1" applyAlignment="1">
      <alignment horizontal="center" vertical="center"/>
    </xf>
    <xf numFmtId="0" fontId="12" fillId="10" borderId="63" xfId="0" applyFont="1" applyFill="1" applyBorder="1" applyAlignment="1">
      <alignment horizontal="center" vertical="center"/>
    </xf>
    <xf numFmtId="0" fontId="0" fillId="10" borderId="62" xfId="0" applyFill="1" applyBorder="1"/>
    <xf numFmtId="0" fontId="0" fillId="10" borderId="54" xfId="0" applyFill="1" applyBorder="1"/>
    <xf numFmtId="0" fontId="0" fillId="10" borderId="65" xfId="0" applyFill="1" applyBorder="1"/>
    <xf numFmtId="0" fontId="39" fillId="41" borderId="62" xfId="0" applyFont="1" applyFill="1" applyBorder="1"/>
    <xf numFmtId="0" fontId="27" fillId="10" borderId="66" xfId="0" applyFont="1" applyFill="1" applyBorder="1"/>
    <xf numFmtId="0" fontId="0" fillId="10" borderId="67" xfId="0" applyFill="1" applyBorder="1"/>
    <xf numFmtId="0" fontId="0" fillId="10" borderId="68" xfId="0" applyFill="1" applyBorder="1"/>
    <xf numFmtId="0" fontId="0" fillId="10" borderId="69" xfId="0" applyFill="1" applyBorder="1"/>
    <xf numFmtId="0" fontId="45" fillId="10" borderId="44" xfId="0" applyFont="1" applyFill="1" applyBorder="1" applyAlignment="1">
      <alignment horizontal="center" vertical="center"/>
    </xf>
    <xf numFmtId="3" fontId="31" fillId="42" borderId="18" xfId="15" applyNumberFormat="1" applyFont="1" applyFill="1" applyBorder="1" applyAlignment="1" applyProtection="1">
      <alignment horizontal="right" vertical="center" wrapText="1"/>
    </xf>
    <xf numFmtId="3" fontId="15" fillId="42" borderId="18" xfId="0" applyNumberFormat="1" applyFont="1" applyFill="1" applyBorder="1" applyAlignment="1">
      <alignment horizontal="right"/>
    </xf>
    <xf numFmtId="3" fontId="31" fillId="42" borderId="18" xfId="15" applyNumberFormat="1" applyFont="1" applyFill="1" applyBorder="1" applyAlignment="1" applyProtection="1">
      <alignment horizontal="right" vertical="center"/>
    </xf>
    <xf numFmtId="166" fontId="49" fillId="0" borderId="44" xfId="2" applyFont="1" applyBorder="1"/>
    <xf numFmtId="3" fontId="49" fillId="34" borderId="44" xfId="0" applyNumberFormat="1" applyFont="1" applyFill="1" applyBorder="1"/>
    <xf numFmtId="3" fontId="50" fillId="34" borderId="44" xfId="0" applyNumberFormat="1" applyFont="1" applyFill="1" applyBorder="1"/>
    <xf numFmtId="166" fontId="50" fillId="0" borderId="44" xfId="2" applyFont="1" applyBorder="1"/>
    <xf numFmtId="3" fontId="35" fillId="40" borderId="18" xfId="15" applyNumberFormat="1" applyFont="1" applyFill="1" applyBorder="1" applyAlignment="1" applyProtection="1">
      <alignment vertical="center"/>
    </xf>
    <xf numFmtId="165" fontId="17" fillId="0" borderId="0" xfId="1" applyNumberFormat="1"/>
    <xf numFmtId="3" fontId="0" fillId="0" borderId="0" xfId="0" applyNumberFormat="1"/>
    <xf numFmtId="165" fontId="0" fillId="0" borderId="0" xfId="0" applyNumberFormat="1"/>
    <xf numFmtId="166" fontId="17" fillId="0" borderId="0" xfId="2"/>
    <xf numFmtId="3" fontId="51" fillId="12" borderId="32" xfId="15" applyNumberFormat="1" applyFont="1" applyFill="1" applyBorder="1" applyAlignment="1" applyProtection="1">
      <alignment vertical="center"/>
    </xf>
    <xf numFmtId="166" fontId="28" fillId="0" borderId="44" xfId="2" applyFont="1" applyBorder="1"/>
    <xf numFmtId="3" fontId="52" fillId="12" borderId="21" xfId="15" applyNumberFormat="1" applyFont="1" applyFill="1" applyBorder="1" applyAlignment="1" applyProtection="1">
      <alignment vertical="center"/>
    </xf>
    <xf numFmtId="3" fontId="43" fillId="11" borderId="31" xfId="15" applyNumberFormat="1" applyFont="1" applyFill="1" applyBorder="1" applyAlignment="1" applyProtection="1">
      <alignment vertical="center"/>
    </xf>
    <xf numFmtId="3" fontId="43" fillId="12" borderId="32" xfId="15" applyNumberFormat="1" applyFont="1" applyFill="1" applyBorder="1" applyAlignment="1" applyProtection="1">
      <alignment vertical="center"/>
    </xf>
    <xf numFmtId="0" fontId="54" fillId="0" borderId="30" xfId="0" applyFont="1" applyBorder="1" applyAlignment="1">
      <alignment horizontal="center" vertical="center"/>
    </xf>
    <xf numFmtId="0" fontId="55" fillId="0" borderId="44" xfId="0" applyFont="1" applyBorder="1"/>
    <xf numFmtId="0" fontId="56" fillId="10" borderId="44" xfId="15" applyFont="1" applyFill="1" applyBorder="1" applyAlignment="1" applyProtection="1">
      <alignment horizontal="left" vertical="center"/>
    </xf>
    <xf numFmtId="0" fontId="56" fillId="10" borderId="32" xfId="15" applyFont="1" applyFill="1" applyBorder="1" applyAlignment="1" applyProtection="1">
      <alignment horizontal="left" vertical="center"/>
    </xf>
    <xf numFmtId="0" fontId="29" fillId="10" borderId="0" xfId="0" applyFont="1" applyFill="1" applyAlignment="1">
      <alignment horizontal="left" vertical="center"/>
    </xf>
    <xf numFmtId="0" fontId="29" fillId="10" borderId="18" xfId="0" applyFont="1" applyFill="1" applyBorder="1" applyAlignment="1">
      <alignment horizontal="left" vertical="center"/>
    </xf>
    <xf numFmtId="0" fontId="29" fillId="10" borderId="18" xfId="0" applyFont="1" applyFill="1" applyBorder="1" applyAlignment="1">
      <alignment horizontal="left" vertical="center" wrapText="1"/>
    </xf>
    <xf numFmtId="0" fontId="29" fillId="10" borderId="18" xfId="0" applyFont="1" applyFill="1" applyBorder="1" applyAlignment="1">
      <alignment vertical="center"/>
    </xf>
    <xf numFmtId="0" fontId="57" fillId="10" borderId="33" xfId="15" applyFont="1" applyFill="1" applyBorder="1" applyAlignment="1" applyProtection="1">
      <alignment horizontal="left" vertical="center"/>
    </xf>
    <xf numFmtId="0" fontId="57" fillId="10" borderId="36" xfId="15" applyFont="1" applyFill="1" applyBorder="1" applyAlignment="1" applyProtection="1">
      <alignment horizontal="left" vertical="center"/>
    </xf>
    <xf numFmtId="0" fontId="58" fillId="10" borderId="19" xfId="15" applyFont="1" applyFill="1" applyBorder="1" applyAlignment="1" applyProtection="1">
      <alignment vertical="center"/>
    </xf>
    <xf numFmtId="0" fontId="60" fillId="10" borderId="33" xfId="15" applyFont="1" applyFill="1" applyBorder="1" applyAlignment="1" applyProtection="1">
      <alignment vertical="center"/>
    </xf>
    <xf numFmtId="0" fontId="60" fillId="10" borderId="34" xfId="15" applyFont="1" applyFill="1" applyBorder="1" applyAlignment="1" applyProtection="1">
      <alignment vertical="center"/>
    </xf>
    <xf numFmtId="0" fontId="60" fillId="10" borderId="35" xfId="15" applyFont="1" applyFill="1" applyBorder="1" applyAlignment="1" applyProtection="1">
      <alignment vertical="center"/>
    </xf>
    <xf numFmtId="0" fontId="60" fillId="10" borderId="36" xfId="15" applyFont="1" applyFill="1" applyBorder="1" applyAlignment="1" applyProtection="1">
      <alignment vertical="center"/>
    </xf>
    <xf numFmtId="0" fontId="60" fillId="10" borderId="13" xfId="15" applyFont="1" applyFill="1" applyBorder="1" applyAlignment="1" applyProtection="1">
      <alignment vertical="center"/>
    </xf>
    <xf numFmtId="0" fontId="60" fillId="10" borderId="37" xfId="15" applyFont="1" applyFill="1" applyBorder="1" applyAlignment="1" applyProtection="1">
      <alignment vertical="center"/>
    </xf>
    <xf numFmtId="0" fontId="60" fillId="0" borderId="36" xfId="15" applyFont="1" applyBorder="1" applyAlignment="1" applyProtection="1">
      <alignment vertical="center"/>
    </xf>
    <xf numFmtId="0" fontId="60" fillId="0" borderId="13" xfId="15" applyFont="1" applyBorder="1" applyAlignment="1" applyProtection="1">
      <alignment vertical="center"/>
    </xf>
    <xf numFmtId="0" fontId="60" fillId="0" borderId="37" xfId="15" applyFont="1" applyBorder="1" applyAlignment="1" applyProtection="1">
      <alignment vertical="center"/>
    </xf>
    <xf numFmtId="0" fontId="61" fillId="10" borderId="19" xfId="15" applyFont="1" applyFill="1" applyBorder="1" applyAlignment="1" applyProtection="1">
      <alignment vertical="center"/>
    </xf>
    <xf numFmtId="0" fontId="61" fillId="10" borderId="20" xfId="15" applyFont="1" applyFill="1" applyBorder="1" applyAlignment="1" applyProtection="1">
      <alignment vertical="center"/>
    </xf>
    <xf numFmtId="0" fontId="61" fillId="10" borderId="21" xfId="15" applyFont="1" applyFill="1" applyBorder="1" applyAlignment="1" applyProtection="1">
      <alignment vertical="center"/>
    </xf>
    <xf numFmtId="0" fontId="43" fillId="10" borderId="30" xfId="15" applyFont="1" applyFill="1" applyBorder="1" applyAlignment="1" applyProtection="1">
      <alignment horizontal="center" vertical="center"/>
    </xf>
    <xf numFmtId="3" fontId="43" fillId="11" borderId="40" xfId="15" applyNumberFormat="1" applyFont="1" applyFill="1" applyBorder="1" applyAlignment="1" applyProtection="1">
      <alignment vertical="center"/>
    </xf>
    <xf numFmtId="0" fontId="62" fillId="10" borderId="0" xfId="0" applyFont="1" applyFill="1"/>
    <xf numFmtId="3" fontId="53" fillId="28" borderId="0" xfId="15" applyNumberFormat="1" applyFont="1" applyFill="1" applyBorder="1" applyAlignment="1" applyProtection="1">
      <alignment vertical="center"/>
    </xf>
    <xf numFmtId="0" fontId="63" fillId="10" borderId="0" xfId="0" applyFont="1" applyFill="1" applyAlignment="1">
      <alignment vertical="center"/>
    </xf>
    <xf numFmtId="0" fontId="64" fillId="10" borderId="0" xfId="0" applyFont="1" applyFill="1" applyAlignment="1">
      <alignment vertical="center"/>
    </xf>
    <xf numFmtId="3" fontId="64" fillId="28" borderId="0" xfId="15" applyNumberFormat="1" applyFont="1" applyFill="1" applyBorder="1" applyAlignment="1" applyProtection="1">
      <alignment vertical="center"/>
    </xf>
    <xf numFmtId="0" fontId="61" fillId="10" borderId="30" xfId="15" applyFont="1" applyFill="1" applyBorder="1" applyAlignment="1" applyProtection="1">
      <alignment horizontal="center" vertical="center"/>
    </xf>
    <xf numFmtId="3" fontId="61" fillId="11" borderId="31" xfId="15" applyNumberFormat="1" applyFont="1" applyFill="1" applyBorder="1" applyAlignment="1" applyProtection="1">
      <alignment vertical="center"/>
    </xf>
    <xf numFmtId="3" fontId="61" fillId="12" borderId="32" xfId="15" applyNumberFormat="1" applyFont="1" applyFill="1" applyBorder="1" applyAlignment="1" applyProtection="1">
      <alignment vertical="center"/>
    </xf>
    <xf numFmtId="38" fontId="65" fillId="12" borderId="17" xfId="0" applyNumberFormat="1" applyFont="1" applyFill="1" applyBorder="1" applyAlignment="1">
      <alignment vertical="center"/>
    </xf>
    <xf numFmtId="38" fontId="66" fillId="10" borderId="17" xfId="0" applyNumberFormat="1" applyFont="1" applyFill="1" applyBorder="1" applyAlignment="1">
      <alignment vertical="center"/>
    </xf>
    <xf numFmtId="38" fontId="65" fillId="14" borderId="17" xfId="0" applyNumberFormat="1" applyFont="1" applyFill="1" applyBorder="1" applyAlignment="1">
      <alignment vertical="center"/>
    </xf>
    <xf numFmtId="38" fontId="65" fillId="10" borderId="17" xfId="0" applyNumberFormat="1" applyFont="1" applyFill="1" applyBorder="1" applyAlignment="1">
      <alignment vertical="center"/>
    </xf>
    <xf numFmtId="38" fontId="65" fillId="15" borderId="17" xfId="0" applyNumberFormat="1" applyFont="1" applyFill="1" applyBorder="1" applyAlignment="1">
      <alignment vertical="center"/>
    </xf>
    <xf numFmtId="38" fontId="65" fillId="15" borderId="17" xfId="1" applyNumberFormat="1" applyFont="1" applyFill="1" applyBorder="1" applyAlignment="1" applyProtection="1">
      <alignment vertical="center"/>
    </xf>
    <xf numFmtId="38" fontId="65" fillId="21" borderId="17" xfId="1" applyNumberFormat="1" applyFont="1" applyFill="1" applyBorder="1" applyAlignment="1" applyProtection="1">
      <alignment vertical="center"/>
    </xf>
    <xf numFmtId="38" fontId="65" fillId="3" borderId="17" xfId="0" applyNumberFormat="1" applyFont="1" applyFill="1" applyBorder="1" applyAlignment="1">
      <alignment vertical="center"/>
    </xf>
    <xf numFmtId="38" fontId="65" fillId="23" borderId="17" xfId="0" applyNumberFormat="1" applyFont="1" applyFill="1" applyBorder="1" applyAlignment="1">
      <alignment vertical="center"/>
    </xf>
    <xf numFmtId="169" fontId="65" fillId="10" borderId="17" xfId="0" applyNumberFormat="1" applyFont="1" applyFill="1" applyBorder="1" applyAlignment="1">
      <alignment vertical="center"/>
    </xf>
    <xf numFmtId="167" fontId="65" fillId="23" borderId="17" xfId="0" applyNumberFormat="1" applyFont="1" applyFill="1" applyBorder="1" applyAlignment="1">
      <alignment vertical="center"/>
    </xf>
    <xf numFmtId="0" fontId="59" fillId="36" borderId="18" xfId="15" applyFont="1" applyFill="1" applyBorder="1" applyAlignment="1" applyProtection="1">
      <alignment horizontal="center" vertical="center"/>
    </xf>
    <xf numFmtId="3" fontId="59" fillId="42" borderId="18" xfId="15" applyNumberFormat="1" applyFont="1" applyFill="1" applyBorder="1" applyAlignment="1" applyProtection="1">
      <alignment horizontal="right" vertical="center" wrapText="1"/>
    </xf>
    <xf numFmtId="0" fontId="62" fillId="36" borderId="18" xfId="0" applyFont="1" applyFill="1" applyBorder="1" applyAlignment="1">
      <alignment horizontal="center" vertical="center"/>
    </xf>
    <xf numFmtId="3" fontId="62" fillId="42" borderId="18" xfId="0" applyNumberFormat="1" applyFont="1" applyFill="1" applyBorder="1" applyAlignment="1">
      <alignment horizontal="right"/>
    </xf>
    <xf numFmtId="3" fontId="59" fillId="42" borderId="18" xfId="15" applyNumberFormat="1" applyFont="1" applyFill="1" applyBorder="1" applyAlignment="1" applyProtection="1">
      <alignment horizontal="right" vertical="center"/>
    </xf>
    <xf numFmtId="165" fontId="65" fillId="12" borderId="0" xfId="1" applyNumberFormat="1" applyFont="1" applyFill="1" applyBorder="1" applyAlignment="1" applyProtection="1">
      <alignment vertical="center"/>
      <protection locked="0"/>
    </xf>
    <xf numFmtId="165" fontId="66" fillId="10" borderId="0" xfId="1" applyNumberFormat="1" applyFont="1" applyFill="1" applyBorder="1" applyAlignment="1" applyProtection="1">
      <alignment vertical="center"/>
    </xf>
    <xf numFmtId="165" fontId="65" fillId="14" borderId="0" xfId="1" applyNumberFormat="1" applyFont="1" applyFill="1" applyBorder="1" applyAlignment="1" applyProtection="1">
      <alignment vertical="center"/>
      <protection locked="0"/>
    </xf>
    <xf numFmtId="165" fontId="65" fillId="15" borderId="0" xfId="1" applyNumberFormat="1" applyFont="1" applyFill="1" applyBorder="1" applyAlignment="1" applyProtection="1">
      <alignment vertical="center"/>
      <protection locked="0"/>
    </xf>
    <xf numFmtId="165" fontId="65" fillId="22" borderId="0" xfId="1" applyNumberFormat="1" applyFont="1" applyFill="1" applyBorder="1" applyAlignment="1" applyProtection="1">
      <alignment vertical="center"/>
      <protection locked="0"/>
    </xf>
    <xf numFmtId="165" fontId="65" fillId="3" borderId="0" xfId="1" applyNumberFormat="1" applyFont="1" applyFill="1" applyBorder="1" applyAlignment="1" applyProtection="1">
      <alignment vertical="center"/>
      <protection locked="0"/>
    </xf>
    <xf numFmtId="165" fontId="65" fillId="24" borderId="0" xfId="1" applyNumberFormat="1" applyFont="1" applyFill="1" applyBorder="1" applyAlignment="1" applyProtection="1">
      <alignment vertical="center"/>
      <protection locked="0"/>
    </xf>
    <xf numFmtId="165" fontId="66" fillId="10" borderId="0" xfId="1" applyNumberFormat="1" applyFont="1" applyFill="1" applyBorder="1" applyAlignment="1" applyProtection="1">
      <alignment vertical="top"/>
    </xf>
    <xf numFmtId="168" fontId="29" fillId="9" borderId="17" xfId="0" applyNumberFormat="1" applyFont="1" applyFill="1" applyBorder="1" applyAlignment="1">
      <alignment horizontal="left" vertical="center"/>
    </xf>
    <xf numFmtId="170" fontId="50" fillId="10" borderId="0" xfId="0" applyNumberFormat="1" applyFont="1" applyFill="1" applyAlignment="1">
      <alignment vertical="center"/>
    </xf>
    <xf numFmtId="168" fontId="29" fillId="25" borderId="0" xfId="0" applyNumberFormat="1" applyFont="1" applyFill="1" applyAlignment="1">
      <alignment horizontal="left" vertical="center"/>
    </xf>
    <xf numFmtId="0" fontId="50" fillId="0" borderId="0" xfId="0" applyFont="1"/>
    <xf numFmtId="0" fontId="50" fillId="10" borderId="0" xfId="0" applyFont="1" applyFill="1" applyAlignment="1">
      <alignment horizontal="left" vertical="center"/>
    </xf>
    <xf numFmtId="0" fontId="50" fillId="10" borderId="0" xfId="0" applyFont="1" applyFill="1" applyAlignment="1">
      <alignment vertical="center"/>
    </xf>
    <xf numFmtId="168" fontId="29" fillId="38" borderId="0" xfId="0" applyNumberFormat="1" applyFont="1" applyFill="1" applyAlignment="1">
      <alignment horizontal="left" vertical="center"/>
    </xf>
    <xf numFmtId="168" fontId="40" fillId="9" borderId="0" xfId="0" applyNumberFormat="1" applyFont="1" applyFill="1" applyAlignment="1">
      <alignment horizontal="left"/>
    </xf>
    <xf numFmtId="168" fontId="40" fillId="9" borderId="0" xfId="0" applyNumberFormat="1" applyFont="1" applyFill="1" applyAlignment="1">
      <alignment horizontal="right"/>
    </xf>
    <xf numFmtId="168" fontId="40" fillId="25" borderId="0" xfId="0" applyNumberFormat="1" applyFont="1" applyFill="1" applyAlignment="1">
      <alignment horizontal="right"/>
    </xf>
    <xf numFmtId="168" fontId="40" fillId="38" borderId="0" xfId="0" applyNumberFormat="1" applyFont="1" applyFill="1" applyAlignment="1">
      <alignment horizontal="right"/>
    </xf>
    <xf numFmtId="168" fontId="40" fillId="37" borderId="46" xfId="0" applyNumberFormat="1" applyFont="1" applyFill="1" applyBorder="1" applyAlignment="1">
      <alignment horizontal="right"/>
    </xf>
    <xf numFmtId="0" fontId="29" fillId="29" borderId="0" xfId="0" applyFont="1" applyFill="1" applyAlignment="1">
      <alignment horizontal="center" vertical="center" wrapText="1"/>
    </xf>
    <xf numFmtId="175" fontId="68" fillId="16" borderId="46" xfId="2" applyNumberFormat="1" applyFont="1" applyFill="1" applyBorder="1" applyAlignment="1" applyProtection="1">
      <alignment horizontal="center"/>
    </xf>
    <xf numFmtId="9" fontId="65" fillId="12" borderId="44" xfId="0" applyNumberFormat="1" applyFont="1" applyFill="1" applyBorder="1" applyAlignment="1">
      <alignment horizontal="center" vertical="center" wrapText="1"/>
    </xf>
    <xf numFmtId="9" fontId="66" fillId="10" borderId="44" xfId="0" applyNumberFormat="1" applyFont="1" applyFill="1" applyBorder="1" applyAlignment="1">
      <alignment horizontal="center" vertical="center" wrapText="1"/>
    </xf>
    <xf numFmtId="9" fontId="65" fillId="14" borderId="44" xfId="0" applyNumberFormat="1" applyFont="1" applyFill="1" applyBorder="1" applyAlignment="1">
      <alignment horizontal="center" vertical="center" wrapText="1"/>
    </xf>
    <xf numFmtId="9" fontId="65" fillId="10" borderId="44" xfId="0" applyNumberFormat="1" applyFont="1" applyFill="1" applyBorder="1" applyAlignment="1">
      <alignment horizontal="center" vertical="center" wrapText="1"/>
    </xf>
    <xf numFmtId="9" fontId="65" fillId="15" borderId="44" xfId="0" applyNumberFormat="1" applyFont="1" applyFill="1" applyBorder="1" applyAlignment="1">
      <alignment horizontal="center" vertical="center" wrapText="1"/>
    </xf>
    <xf numFmtId="176" fontId="65" fillId="15" borderId="44" xfId="1" applyNumberFormat="1" applyFont="1" applyFill="1" applyBorder="1" applyAlignment="1" applyProtection="1">
      <alignment horizontal="center" vertical="center" wrapText="1"/>
    </xf>
    <xf numFmtId="176" fontId="65" fillId="21" borderId="44" xfId="1" applyNumberFormat="1" applyFont="1" applyFill="1" applyBorder="1" applyAlignment="1" applyProtection="1">
      <alignment horizontal="center" vertical="center" wrapText="1"/>
    </xf>
    <xf numFmtId="9" fontId="65" fillId="3" borderId="44" xfId="0" applyNumberFormat="1" applyFont="1" applyFill="1" applyBorder="1" applyAlignment="1">
      <alignment horizontal="center" vertical="center" wrapText="1"/>
    </xf>
    <xf numFmtId="9" fontId="65" fillId="23" borderId="44" xfId="0" applyNumberFormat="1" applyFont="1" applyFill="1" applyBorder="1" applyAlignment="1">
      <alignment horizontal="center" vertical="center" wrapText="1"/>
    </xf>
    <xf numFmtId="10" fontId="65" fillId="10" borderId="44" xfId="0" applyNumberFormat="1" applyFont="1" applyFill="1" applyBorder="1" applyAlignment="1">
      <alignment horizontal="center" vertical="center" wrapText="1"/>
    </xf>
    <xf numFmtId="10" fontId="65" fillId="23" borderId="44" xfId="0" applyNumberFormat="1" applyFont="1" applyFill="1" applyBorder="1" applyAlignment="1">
      <alignment horizontal="center" vertical="center" wrapText="1"/>
    </xf>
    <xf numFmtId="0" fontId="75" fillId="0" borderId="0" xfId="0" applyFont="1"/>
    <xf numFmtId="0" fontId="76" fillId="10" borderId="0" xfId="0" applyFont="1" applyFill="1"/>
    <xf numFmtId="0" fontId="76" fillId="0" borderId="0" xfId="0" applyFont="1"/>
    <xf numFmtId="3" fontId="77" fillId="44" borderId="41" xfId="15" applyNumberFormat="1" applyFont="1" applyFill="1" applyBorder="1" applyAlignment="1" applyProtection="1">
      <alignment vertical="center"/>
    </xf>
    <xf numFmtId="0" fontId="76" fillId="44" borderId="43" xfId="0" applyFont="1" applyFill="1" applyBorder="1"/>
    <xf numFmtId="3" fontId="77" fillId="44" borderId="42" xfId="15" applyNumberFormat="1" applyFont="1" applyFill="1" applyBorder="1" applyAlignment="1" applyProtection="1">
      <alignment vertical="center"/>
    </xf>
    <xf numFmtId="0" fontId="76" fillId="44" borderId="41" xfId="0" applyFont="1" applyFill="1" applyBorder="1" applyAlignment="1">
      <alignment horizontal="right"/>
    </xf>
    <xf numFmtId="3" fontId="77" fillId="44" borderId="43" xfId="15" applyNumberFormat="1" applyFont="1" applyFill="1" applyBorder="1" applyAlignment="1" applyProtection="1">
      <alignment horizontal="left" vertical="center"/>
    </xf>
    <xf numFmtId="0" fontId="76" fillId="45" borderId="0" xfId="0" applyFont="1" applyFill="1"/>
    <xf numFmtId="0" fontId="79" fillId="10" borderId="13" xfId="15" applyFont="1" applyFill="1" applyBorder="1" applyAlignment="1" applyProtection="1">
      <alignment vertical="center"/>
    </xf>
    <xf numFmtId="0" fontId="80" fillId="10" borderId="0" xfId="0" applyFont="1" applyFill="1"/>
    <xf numFmtId="0" fontId="80" fillId="0" borderId="0" xfId="0" applyFont="1"/>
    <xf numFmtId="0" fontId="81" fillId="10" borderId="0" xfId="0" applyFont="1" applyFill="1" applyAlignment="1">
      <alignment vertical="center"/>
    </xf>
    <xf numFmtId="0" fontId="31" fillId="10" borderId="18" xfId="15" applyFont="1" applyFill="1" applyBorder="1" applyAlignment="1" applyProtection="1">
      <alignment horizontal="right" vertical="center" wrapText="1"/>
    </xf>
    <xf numFmtId="0" fontId="15" fillId="10" borderId="18" xfId="0" applyFont="1" applyFill="1" applyBorder="1" applyAlignment="1">
      <alignment horizontal="right"/>
    </xf>
    <xf numFmtId="0" fontId="31" fillId="10" borderId="18" xfId="15" applyFont="1" applyFill="1" applyBorder="1" applyAlignment="1" applyProtection="1">
      <alignment horizontal="right" vertical="center"/>
    </xf>
    <xf numFmtId="0" fontId="27" fillId="29" borderId="17" xfId="0" applyFont="1" applyFill="1" applyBorder="1" applyAlignment="1">
      <alignment horizontal="center" vertical="center" wrapText="1"/>
    </xf>
    <xf numFmtId="1" fontId="67" fillId="47" borderId="18" xfId="0" applyNumberFormat="1" applyFont="1" applyFill="1" applyBorder="1" applyAlignment="1">
      <alignment horizontal="center" vertical="center"/>
    </xf>
    <xf numFmtId="0" fontId="67" fillId="47" borderId="18" xfId="0" applyFont="1" applyFill="1" applyBorder="1" applyAlignment="1">
      <alignment horizontal="center" vertical="center"/>
    </xf>
    <xf numFmtId="0" fontId="27" fillId="47" borderId="18" xfId="0" applyFont="1" applyFill="1" applyBorder="1" applyAlignment="1">
      <alignment horizontal="center" vertical="center"/>
    </xf>
    <xf numFmtId="1" fontId="67" fillId="48" borderId="18" xfId="0" applyNumberFormat="1" applyFont="1" applyFill="1" applyBorder="1" applyAlignment="1">
      <alignment horizontal="center" vertical="center"/>
    </xf>
    <xf numFmtId="0" fontId="67" fillId="48" borderId="18" xfId="0" applyFont="1" applyFill="1" applyBorder="1" applyAlignment="1">
      <alignment horizontal="center" vertical="center"/>
    </xf>
    <xf numFmtId="0" fontId="27" fillId="48" borderId="18" xfId="0" applyFont="1" applyFill="1" applyBorder="1" applyAlignment="1">
      <alignment horizontal="center" vertical="center"/>
    </xf>
    <xf numFmtId="3" fontId="29" fillId="39" borderId="44" xfId="0" applyNumberFormat="1" applyFont="1" applyFill="1" applyBorder="1"/>
    <xf numFmtId="3" fontId="29" fillId="49" borderId="44" xfId="0" applyNumberFormat="1" applyFont="1" applyFill="1" applyBorder="1"/>
    <xf numFmtId="166" fontId="29" fillId="10" borderId="44" xfId="2" applyFont="1" applyFill="1" applyBorder="1" applyAlignment="1" applyProtection="1">
      <alignment horizontal="center"/>
      <protection locked="0"/>
    </xf>
    <xf numFmtId="175" fontId="68" fillId="16" borderId="32" xfId="2" applyNumberFormat="1" applyFont="1" applyFill="1" applyBorder="1" applyAlignment="1" applyProtection="1">
      <alignment horizontal="center" vertical="center"/>
    </xf>
    <xf numFmtId="0" fontId="20" fillId="0" borderId="9" xfId="0"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0" fontId="19" fillId="0" borderId="0" xfId="0" applyFont="1" applyAlignment="1">
      <alignment horizontal="center"/>
    </xf>
    <xf numFmtId="0" fontId="0" fillId="0" borderId="0" xfId="0" applyAlignment="1">
      <alignment horizontal="center"/>
    </xf>
    <xf numFmtId="0" fontId="20" fillId="0" borderId="0" xfId="0" applyFont="1" applyAlignment="1">
      <alignment horizontal="center" wrapText="1"/>
    </xf>
    <xf numFmtId="0" fontId="20" fillId="0" borderId="0" xfId="0" applyFont="1" applyAlignment="1">
      <alignment horizontal="center"/>
    </xf>
    <xf numFmtId="0" fontId="21" fillId="0" borderId="0" xfId="0" applyFont="1" applyAlignment="1">
      <alignment horizontal="center" wrapText="1"/>
    </xf>
    <xf numFmtId="0" fontId="21" fillId="0" borderId="0" xfId="0" applyFont="1" applyAlignment="1">
      <alignment horizontal="center"/>
    </xf>
    <xf numFmtId="0" fontId="0" fillId="0" borderId="12" xfId="0" applyBorder="1" applyAlignment="1">
      <alignment horizontal="center"/>
    </xf>
    <xf numFmtId="0" fontId="24" fillId="0" borderId="0" xfId="0" applyFont="1" applyAlignment="1">
      <alignment horizontal="center"/>
    </xf>
    <xf numFmtId="0" fontId="22" fillId="0" borderId="23" xfId="0" applyFont="1" applyBorder="1" applyAlignment="1">
      <alignment horizontal="center"/>
    </xf>
    <xf numFmtId="0" fontId="22" fillId="0" borderId="24" xfId="0" applyFont="1" applyBorder="1" applyAlignment="1">
      <alignment horizontal="center"/>
    </xf>
    <xf numFmtId="0" fontId="22" fillId="0" borderId="25" xfId="0" applyFont="1" applyBorder="1" applyAlignment="1">
      <alignment horizontal="center"/>
    </xf>
    <xf numFmtId="0" fontId="6" fillId="0" borderId="26" xfId="3" applyBorder="1"/>
    <xf numFmtId="0" fontId="23" fillId="0" borderId="27" xfId="3" applyFont="1" applyBorder="1" applyAlignment="1">
      <alignment horizontal="center"/>
    </xf>
    <xf numFmtId="0" fontId="23" fillId="0" borderId="28" xfId="3" applyFont="1" applyBorder="1" applyAlignment="1">
      <alignment horizontal="center"/>
    </xf>
    <xf numFmtId="0" fontId="83" fillId="0" borderId="15" xfId="0" applyFont="1" applyBorder="1" applyAlignment="1">
      <alignment horizontal="left" vertical="top" wrapText="1"/>
    </xf>
    <xf numFmtId="0" fontId="83" fillId="0" borderId="12" xfId="0" applyFont="1" applyBorder="1" applyAlignment="1">
      <alignment horizontal="left" vertical="top" wrapText="1"/>
    </xf>
    <xf numFmtId="0" fontId="83" fillId="0" borderId="16" xfId="0" applyFont="1" applyBorder="1" applyAlignment="1">
      <alignment horizontal="left" vertical="top" wrapText="1"/>
    </xf>
    <xf numFmtId="168" fontId="14" fillId="10" borderId="62" xfId="0" applyNumberFormat="1" applyFont="1" applyFill="1" applyBorder="1" applyAlignment="1">
      <alignment horizontal="center" vertical="center" wrapText="1"/>
    </xf>
    <xf numFmtId="0" fontId="39" fillId="10" borderId="54" xfId="0" applyFont="1" applyFill="1" applyBorder="1" applyAlignment="1">
      <alignment horizontal="right"/>
    </xf>
    <xf numFmtId="0" fontId="39" fillId="10" borderId="0" xfId="0" applyFont="1" applyFill="1" applyAlignment="1">
      <alignment horizontal="right"/>
    </xf>
    <xf numFmtId="0" fontId="39" fillId="10" borderId="17" xfId="17" applyFont="1" applyFill="1" applyBorder="1" applyAlignment="1" applyProtection="1">
      <alignment horizontal="center" vertical="center"/>
    </xf>
    <xf numFmtId="0" fontId="39" fillId="10" borderId="0" xfId="17" applyFont="1" applyFill="1" applyBorder="1" applyAlignment="1" applyProtection="1">
      <alignment horizontal="center" vertical="center"/>
    </xf>
    <xf numFmtId="0" fontId="39" fillId="10" borderId="18" xfId="17" applyFont="1" applyFill="1" applyBorder="1" applyAlignment="1" applyProtection="1">
      <alignment horizontal="center" vertical="center"/>
    </xf>
    <xf numFmtId="0" fontId="29" fillId="26" borderId="64" xfId="0" applyFont="1" applyFill="1" applyBorder="1" applyAlignment="1">
      <alignment horizontal="center" vertical="center" wrapText="1"/>
    </xf>
    <xf numFmtId="0" fontId="29" fillId="26" borderId="42" xfId="0" applyFont="1" applyFill="1" applyBorder="1" applyAlignment="1">
      <alignment horizontal="center" vertical="center" wrapText="1"/>
    </xf>
    <xf numFmtId="168" fontId="14" fillId="10" borderId="18" xfId="0" applyNumberFormat="1" applyFont="1" applyFill="1" applyBorder="1" applyAlignment="1">
      <alignment horizontal="center" vertical="center" wrapText="1"/>
    </xf>
    <xf numFmtId="0" fontId="73" fillId="30" borderId="41" xfId="0" applyFont="1" applyFill="1" applyBorder="1" applyAlignment="1">
      <alignment horizontal="center" wrapText="1"/>
    </xf>
    <xf numFmtId="0" fontId="73" fillId="30" borderId="42" xfId="0" applyFont="1" applyFill="1" applyBorder="1" applyAlignment="1">
      <alignment horizontal="center"/>
    </xf>
    <xf numFmtId="0" fontId="73" fillId="30" borderId="43" xfId="0" applyFont="1" applyFill="1" applyBorder="1" applyAlignment="1">
      <alignment horizontal="center"/>
    </xf>
    <xf numFmtId="0" fontId="41" fillId="31" borderId="41" xfId="0" applyFont="1" applyFill="1" applyBorder="1" applyAlignment="1">
      <alignment horizontal="center"/>
    </xf>
    <xf numFmtId="0" fontId="41" fillId="31" borderId="42" xfId="0" applyFont="1" applyFill="1" applyBorder="1" applyAlignment="1">
      <alignment horizontal="center"/>
    </xf>
    <xf numFmtId="0" fontId="41" fillId="31" borderId="43" xfId="0" applyFont="1" applyFill="1" applyBorder="1" applyAlignment="1">
      <alignment horizontal="center"/>
    </xf>
    <xf numFmtId="0" fontId="70" fillId="32" borderId="15" xfId="15" applyFont="1" applyFill="1" applyBorder="1" applyAlignment="1" applyProtection="1">
      <alignment horizontal="center" vertical="center" wrapText="1"/>
    </xf>
    <xf numFmtId="0" fontId="70" fillId="32" borderId="12" xfId="15" applyFont="1" applyFill="1" applyBorder="1" applyAlignment="1" applyProtection="1">
      <alignment horizontal="center" vertical="center" wrapText="1"/>
    </xf>
    <xf numFmtId="0" fontId="70" fillId="32" borderId="16" xfId="15" applyFont="1" applyFill="1" applyBorder="1" applyAlignment="1" applyProtection="1">
      <alignment horizontal="center" vertical="center" wrapText="1"/>
    </xf>
    <xf numFmtId="0" fontId="70" fillId="32" borderId="17" xfId="15" applyFont="1" applyFill="1" applyBorder="1" applyAlignment="1" applyProtection="1">
      <alignment horizontal="center" vertical="center" wrapText="1"/>
    </xf>
    <xf numFmtId="0" fontId="70" fillId="32" borderId="0" xfId="15" applyFont="1" applyFill="1" applyBorder="1" applyAlignment="1" applyProtection="1">
      <alignment horizontal="center" vertical="center" wrapText="1"/>
    </xf>
    <xf numFmtId="0" fontId="70" fillId="32" borderId="18" xfId="15" applyFont="1" applyFill="1" applyBorder="1" applyAlignment="1" applyProtection="1">
      <alignment horizontal="center" vertical="center" wrapText="1"/>
    </xf>
    <xf numFmtId="0" fontId="70" fillId="32" borderId="19" xfId="15" applyFont="1" applyFill="1" applyBorder="1" applyAlignment="1" applyProtection="1">
      <alignment horizontal="center" vertical="center" wrapText="1"/>
    </xf>
    <xf numFmtId="0" fontId="70" fillId="32" borderId="20" xfId="15" applyFont="1" applyFill="1" applyBorder="1" applyAlignment="1" applyProtection="1">
      <alignment horizontal="center" vertical="center" wrapText="1"/>
    </xf>
    <xf numFmtId="0" fontId="70" fillId="32" borderId="21" xfId="15" applyFont="1" applyFill="1" applyBorder="1" applyAlignment="1" applyProtection="1">
      <alignment horizontal="center" vertical="center" wrapText="1"/>
    </xf>
    <xf numFmtId="3" fontId="82" fillId="26" borderId="41" xfId="0" applyNumberFormat="1" applyFont="1" applyFill="1" applyBorder="1" applyAlignment="1">
      <alignment horizontal="center" vertical="center"/>
    </xf>
    <xf numFmtId="3" fontId="82" fillId="26" borderId="42" xfId="0" applyNumberFormat="1" applyFont="1" applyFill="1" applyBorder="1" applyAlignment="1">
      <alignment horizontal="center" vertical="center"/>
    </xf>
    <xf numFmtId="0" fontId="69" fillId="27" borderId="17" xfId="0" applyFont="1" applyFill="1" applyBorder="1" applyAlignment="1">
      <alignment horizontal="left" vertical="center"/>
    </xf>
    <xf numFmtId="0" fontId="69" fillId="27" borderId="0" xfId="0" applyFont="1" applyFill="1" applyAlignment="1">
      <alignment horizontal="left" vertical="center"/>
    </xf>
    <xf numFmtId="0" fontId="69" fillId="27" borderId="18" xfId="0" applyFont="1" applyFill="1" applyBorder="1" applyAlignment="1">
      <alignment horizontal="left" vertical="center"/>
    </xf>
    <xf numFmtId="0" fontId="47" fillId="10" borderId="17" xfId="15" applyFont="1" applyFill="1" applyBorder="1" applyAlignment="1" applyProtection="1">
      <alignment horizontal="center" vertical="center"/>
    </xf>
    <xf numFmtId="0" fontId="47" fillId="10" borderId="0" xfId="15" applyFont="1" applyFill="1" applyBorder="1" applyAlignment="1" applyProtection="1">
      <alignment horizontal="center" vertical="center"/>
    </xf>
    <xf numFmtId="0" fontId="47" fillId="10" borderId="18" xfId="15" applyFont="1" applyFill="1" applyBorder="1" applyAlignment="1" applyProtection="1">
      <alignment horizontal="center" vertical="center"/>
    </xf>
    <xf numFmtId="0" fontId="42" fillId="31" borderId="41" xfId="0" applyFont="1" applyFill="1" applyBorder="1" applyAlignment="1">
      <alignment horizontal="center"/>
    </xf>
    <xf numFmtId="0" fontId="42" fillId="31" borderId="42" xfId="0" applyFont="1" applyFill="1" applyBorder="1" applyAlignment="1">
      <alignment horizontal="center"/>
    </xf>
    <xf numFmtId="0" fontId="42" fillId="31" borderId="43" xfId="0" applyFont="1" applyFill="1" applyBorder="1" applyAlignment="1">
      <alignment horizontal="center"/>
    </xf>
    <xf numFmtId="0" fontId="69" fillId="27" borderId="59" xfId="0" applyFont="1" applyFill="1" applyBorder="1" applyAlignment="1">
      <alignment horizontal="left" vertical="center"/>
    </xf>
    <xf numFmtId="0" fontId="69" fillId="27" borderId="60" xfId="0" applyFont="1" applyFill="1" applyBorder="1" applyAlignment="1">
      <alignment horizontal="left" vertical="center"/>
    </xf>
    <xf numFmtId="0" fontId="69" fillId="27" borderId="61" xfId="0" applyFont="1" applyFill="1" applyBorder="1" applyAlignment="1">
      <alignment horizontal="left" vertical="center"/>
    </xf>
    <xf numFmtId="0" fontId="27" fillId="10" borderId="17" xfId="0" applyFont="1" applyFill="1" applyBorder="1" applyAlignment="1">
      <alignment horizontal="left" vertical="center" wrapText="1"/>
    </xf>
    <xf numFmtId="0" fontId="27" fillId="10" borderId="18" xfId="0" applyFont="1" applyFill="1" applyBorder="1" applyAlignment="1">
      <alignment horizontal="left" vertical="center" wrapText="1"/>
    </xf>
    <xf numFmtId="0" fontId="30" fillId="27" borderId="56" xfId="0" applyFont="1" applyFill="1" applyBorder="1" applyAlignment="1">
      <alignment horizontal="center" vertical="center"/>
    </xf>
    <xf numFmtId="0" fontId="30" fillId="27" borderId="57" xfId="0" applyFont="1" applyFill="1" applyBorder="1" applyAlignment="1">
      <alignment horizontal="center" vertical="center"/>
    </xf>
    <xf numFmtId="0" fontId="30" fillId="27" borderId="58" xfId="0" applyFont="1" applyFill="1" applyBorder="1" applyAlignment="1">
      <alignment horizontal="center" vertical="center"/>
    </xf>
    <xf numFmtId="0" fontId="40" fillId="10" borderId="17" xfId="17" applyFont="1" applyFill="1" applyBorder="1" applyAlignment="1" applyProtection="1">
      <alignment horizontal="center" vertical="center"/>
    </xf>
    <xf numFmtId="0" fontId="40" fillId="10" borderId="0" xfId="17" applyFont="1" applyFill="1" applyBorder="1" applyAlignment="1" applyProtection="1">
      <alignment horizontal="center" vertical="center"/>
    </xf>
    <xf numFmtId="0" fontId="40" fillId="10" borderId="18" xfId="17" applyFont="1" applyFill="1" applyBorder="1" applyAlignment="1" applyProtection="1">
      <alignment horizontal="center" vertical="center"/>
    </xf>
    <xf numFmtId="0" fontId="44" fillId="26" borderId="42" xfId="0" applyFont="1" applyFill="1" applyBorder="1" applyAlignment="1">
      <alignment horizontal="center" wrapText="1"/>
    </xf>
    <xf numFmtId="0" fontId="44" fillId="26" borderId="43" xfId="0" applyFont="1" applyFill="1" applyBorder="1" applyAlignment="1">
      <alignment horizontal="center" wrapText="1"/>
    </xf>
    <xf numFmtId="0" fontId="69" fillId="32" borderId="15" xfId="15" applyFont="1" applyFill="1" applyBorder="1" applyAlignment="1" applyProtection="1">
      <alignment horizontal="center" vertical="center" wrapText="1"/>
    </xf>
    <xf numFmtId="0" fontId="69" fillId="32" borderId="12" xfId="15" applyFont="1" applyFill="1" applyBorder="1" applyAlignment="1" applyProtection="1">
      <alignment horizontal="center" vertical="center" wrapText="1"/>
    </xf>
    <xf numFmtId="0" fontId="69" fillId="32" borderId="16" xfId="15" applyFont="1" applyFill="1" applyBorder="1" applyAlignment="1" applyProtection="1">
      <alignment horizontal="center" vertical="center" wrapText="1"/>
    </xf>
    <xf numFmtId="0" fontId="69" fillId="32" borderId="17" xfId="15" applyFont="1" applyFill="1" applyBorder="1" applyAlignment="1" applyProtection="1">
      <alignment horizontal="center" vertical="center" wrapText="1"/>
    </xf>
    <xf numFmtId="0" fontId="69" fillId="32" borderId="0" xfId="15" applyFont="1" applyFill="1" applyBorder="1" applyAlignment="1" applyProtection="1">
      <alignment horizontal="center" vertical="center" wrapText="1"/>
    </xf>
    <xf numFmtId="0" fontId="69" fillId="32" borderId="18" xfId="15" applyFont="1" applyFill="1" applyBorder="1" applyAlignment="1" applyProtection="1">
      <alignment horizontal="center" vertical="center" wrapText="1"/>
    </xf>
    <xf numFmtId="0" fontId="69" fillId="32" borderId="19" xfId="15" applyFont="1" applyFill="1" applyBorder="1" applyAlignment="1" applyProtection="1">
      <alignment horizontal="center" vertical="center" wrapText="1"/>
    </xf>
    <xf numFmtId="0" fontId="69" fillId="32" borderId="20" xfId="15" applyFont="1" applyFill="1" applyBorder="1" applyAlignment="1" applyProtection="1">
      <alignment horizontal="center" vertical="center" wrapText="1"/>
    </xf>
    <xf numFmtId="0" fontId="69" fillId="32" borderId="21" xfId="15" applyFont="1" applyFill="1" applyBorder="1" applyAlignment="1" applyProtection="1">
      <alignment horizontal="center" vertical="center" wrapText="1"/>
    </xf>
    <xf numFmtId="0" fontId="27" fillId="29" borderId="14" xfId="0" applyFont="1" applyFill="1" applyBorder="1" applyAlignment="1">
      <alignment horizontal="center" vertical="center" wrapText="1"/>
    </xf>
    <xf numFmtId="0" fontId="27" fillId="29" borderId="44" xfId="0" applyFont="1" applyFill="1" applyBorder="1" applyAlignment="1">
      <alignment horizontal="center" vertical="center" wrapText="1"/>
    </xf>
    <xf numFmtId="0" fontId="38" fillId="29" borderId="14" xfId="0" applyFont="1" applyFill="1" applyBorder="1" applyAlignment="1" applyProtection="1">
      <alignment horizontal="center" vertical="center" wrapText="1"/>
      <protection locked="0"/>
    </xf>
    <xf numFmtId="0" fontId="38" fillId="29" borderId="44" xfId="0" applyFont="1" applyFill="1" applyBorder="1" applyAlignment="1" applyProtection="1">
      <alignment horizontal="center" vertical="center" wrapText="1"/>
      <protection locked="0"/>
    </xf>
    <xf numFmtId="0" fontId="84" fillId="0" borderId="15" xfId="0" applyFont="1" applyBorder="1" applyAlignment="1">
      <alignment horizontal="left" vertical="top" wrapText="1"/>
    </xf>
    <xf numFmtId="0" fontId="84" fillId="0" borderId="12" xfId="0" applyFont="1" applyBorder="1" applyAlignment="1">
      <alignment horizontal="left" vertical="top" wrapText="1"/>
    </xf>
    <xf numFmtId="0" fontId="84" fillId="0" borderId="16" xfId="0" applyFont="1" applyBorder="1" applyAlignment="1">
      <alignment horizontal="left" vertical="top" wrapText="1"/>
    </xf>
    <xf numFmtId="0" fontId="27" fillId="29" borderId="44" xfId="0" applyFont="1" applyFill="1" applyBorder="1" applyAlignment="1">
      <alignment horizontal="center" vertical="center"/>
    </xf>
    <xf numFmtId="0" fontId="38" fillId="29" borderId="14" xfId="0" applyFont="1" applyFill="1" applyBorder="1" applyAlignment="1">
      <alignment horizontal="center" vertical="center" wrapText="1"/>
    </xf>
    <xf numFmtId="0" fontId="38" fillId="29" borderId="44" xfId="0" applyFont="1" applyFill="1" applyBorder="1" applyAlignment="1">
      <alignment horizontal="center" vertical="center" wrapText="1"/>
    </xf>
    <xf numFmtId="0" fontId="73" fillId="30" borderId="41" xfId="0" applyFont="1" applyFill="1" applyBorder="1" applyAlignment="1">
      <alignment horizontal="center"/>
    </xf>
    <xf numFmtId="0" fontId="42" fillId="31" borderId="70" xfId="0" applyFont="1" applyFill="1" applyBorder="1" applyAlignment="1">
      <alignment horizontal="center"/>
    </xf>
    <xf numFmtId="0" fontId="42" fillId="31" borderId="71" xfId="0" applyFont="1" applyFill="1" applyBorder="1" applyAlignment="1">
      <alignment horizontal="center"/>
    </xf>
    <xf numFmtId="0" fontId="42" fillId="31" borderId="72" xfId="0" applyFont="1" applyFill="1" applyBorder="1" applyAlignment="1">
      <alignment horizontal="center"/>
    </xf>
    <xf numFmtId="0" fontId="39" fillId="10" borderId="17" xfId="0" applyFont="1" applyFill="1" applyBorder="1" applyAlignment="1">
      <alignment horizontal="right"/>
    </xf>
    <xf numFmtId="0" fontId="29" fillId="26" borderId="41" xfId="0" applyFont="1" applyFill="1" applyBorder="1" applyAlignment="1">
      <alignment horizontal="center" vertical="center" wrapText="1"/>
    </xf>
    <xf numFmtId="0" fontId="70" fillId="27" borderId="15" xfId="0" applyFont="1" applyFill="1" applyBorder="1" applyAlignment="1">
      <alignment horizontal="left" vertical="center"/>
    </xf>
    <xf numFmtId="0" fontId="70" fillId="27" borderId="12" xfId="0" applyFont="1" applyFill="1" applyBorder="1" applyAlignment="1">
      <alignment horizontal="left" vertical="center"/>
    </xf>
    <xf numFmtId="0" fontId="70" fillId="27" borderId="16" xfId="0" applyFont="1" applyFill="1" applyBorder="1" applyAlignment="1">
      <alignment horizontal="left" vertical="center"/>
    </xf>
    <xf numFmtId="0" fontId="76" fillId="43" borderId="0" xfId="0" applyFont="1" applyFill="1" applyAlignment="1">
      <alignment horizontal="center"/>
    </xf>
    <xf numFmtId="0" fontId="76" fillId="44" borderId="41" xfId="0" applyFont="1" applyFill="1" applyBorder="1" applyAlignment="1">
      <alignment horizontal="center"/>
    </xf>
    <xf numFmtId="0" fontId="76" fillId="44" borderId="42" xfId="0" applyFont="1" applyFill="1" applyBorder="1" applyAlignment="1">
      <alignment horizontal="center"/>
    </xf>
    <xf numFmtId="0" fontId="27" fillId="10" borderId="0" xfId="0" applyFont="1" applyFill="1" applyAlignment="1">
      <alignment horizontal="left" vertical="center" wrapText="1"/>
    </xf>
    <xf numFmtId="0" fontId="78" fillId="46" borderId="0" xfId="0" applyFont="1" applyFill="1" applyAlignment="1" applyProtection="1">
      <alignment horizontal="center"/>
      <protection locked="0"/>
    </xf>
    <xf numFmtId="0" fontId="85" fillId="13" borderId="0" xfId="0" applyFont="1" applyFill="1" applyAlignment="1">
      <alignment horizontal="center"/>
    </xf>
    <xf numFmtId="0" fontId="60" fillId="10" borderId="38" xfId="15" applyFont="1" applyFill="1" applyBorder="1" applyAlignment="1" applyProtection="1">
      <alignment horizontal="left" vertical="center" wrapText="1"/>
    </xf>
    <xf numFmtId="0" fontId="60" fillId="10" borderId="29" xfId="15" applyFont="1" applyFill="1" applyBorder="1" applyAlignment="1" applyProtection="1">
      <alignment horizontal="left" vertical="center" wrapText="1"/>
    </xf>
    <xf numFmtId="0" fontId="60" fillId="10" borderId="39" xfId="15" applyFont="1" applyFill="1" applyBorder="1" applyAlignment="1" applyProtection="1">
      <alignment horizontal="left" vertical="center" wrapText="1"/>
    </xf>
    <xf numFmtId="175" fontId="82" fillId="13" borderId="0" xfId="2" applyNumberFormat="1" applyFont="1" applyFill="1" applyBorder="1" applyAlignment="1" applyProtection="1">
      <alignment horizontal="center" vertical="center"/>
    </xf>
    <xf numFmtId="0" fontId="86" fillId="0" borderId="0" xfId="0" applyFont="1"/>
    <xf numFmtId="0" fontId="0" fillId="0" borderId="22" xfId="0" applyBorder="1"/>
  </cellXfs>
  <cellStyles count="18">
    <cellStyle name="60 % - Accent1 2" xfId="4" xr:uid="{00000000-0005-0000-0000-000006000000}"/>
    <cellStyle name="60 % - Accent2 2" xfId="5" xr:uid="{00000000-0005-0000-0000-000007000000}"/>
    <cellStyle name="60 % - Accent3 2" xfId="6" xr:uid="{00000000-0005-0000-0000-000008000000}"/>
    <cellStyle name="60 % - Accent4 2" xfId="7" xr:uid="{00000000-0005-0000-0000-000009000000}"/>
    <cellStyle name="60 % - Accent5 2" xfId="8" xr:uid="{00000000-0005-0000-0000-00000A000000}"/>
    <cellStyle name="60 % - Accent6 2" xfId="9" xr:uid="{00000000-0005-0000-0000-00000B000000}"/>
    <cellStyle name="Excel Built-in Heading 2" xfId="16" xr:uid="{00000000-0005-0000-0000-000013000000}"/>
    <cellStyle name="Excel Built-in Heading 3" xfId="15" xr:uid="{00000000-0005-0000-0000-000012000000}"/>
    <cellStyle name="Excel Built-in Heading 4" xfId="17" xr:uid="{00000000-0005-0000-0000-000014000000}"/>
    <cellStyle name="Lien hypertexte" xfId="3" builtinId="8"/>
    <cellStyle name="Milliers" xfId="1" builtinId="3"/>
    <cellStyle name="Milliers 2" xfId="10" xr:uid="{00000000-0005-0000-0000-00000C000000}"/>
    <cellStyle name="Neutre 2" xfId="11" xr:uid="{00000000-0005-0000-0000-00000D000000}"/>
    <cellStyle name="Normal" xfId="0" builtinId="0"/>
    <cellStyle name="Normal 2" xfId="12" xr:uid="{00000000-0005-0000-0000-00000E000000}"/>
    <cellStyle name="Normal 3" xfId="13" xr:uid="{00000000-0005-0000-0000-00000F000000}"/>
    <cellStyle name="Normal 4" xfId="14" xr:uid="{00000000-0005-0000-0000-000010000000}"/>
    <cellStyle name="Pourcentage" xfId="2" builtinId="5"/>
  </cellStyles>
  <dxfs count="1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strike val="0"/>
        <condense val="0"/>
        <extend val="0"/>
        <outline val="0"/>
        <shadow val="0"/>
        <u val="none"/>
        <vertAlign val="baseline"/>
        <sz val="11"/>
        <color rgb="FF000000"/>
        <name val="Calibri"/>
        <family val="2"/>
        <scheme val="none"/>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C5E0B4"/>
      <rgbColor rgb="FF800000"/>
      <rgbColor rgb="FF008000"/>
      <rgbColor rgb="FF000080"/>
      <rgbColor rgb="FF9C6500"/>
      <rgbColor rgb="FF800080"/>
      <rgbColor rgb="FF008080"/>
      <rgbColor rgb="FFC9C9C9"/>
      <rgbColor rgb="FFA6A6A6"/>
      <rgbColor rgb="FF8FAADC"/>
      <rgbColor rgb="FF993366"/>
      <rgbColor rgb="FFE7E6E6"/>
      <rgbColor rgb="FFDAE3F3"/>
      <rgbColor rgb="FF660066"/>
      <rgbColor rgb="FFA9D18E"/>
      <rgbColor rgb="FF0563C1"/>
      <rgbColor rgb="FFD6DCE5"/>
      <rgbColor rgb="FF000080"/>
      <rgbColor rgb="FFFF00FF"/>
      <rgbColor rgb="FFFFE699"/>
      <rgbColor rgb="FF00FFFF"/>
      <rgbColor rgb="FF800080"/>
      <rgbColor rgb="FF800000"/>
      <rgbColor rgb="FF008080"/>
      <rgbColor rgb="FF0000FF"/>
      <rgbColor rgb="FF00B0F0"/>
      <rgbColor rgb="FFD9D9D9"/>
      <rgbColor rgb="FFE2F0D9"/>
      <rgbColor rgb="FFFFEB9C"/>
      <rgbColor rgb="FF9DC3E6"/>
      <rgbColor rgb="FFF4B183"/>
      <rgbColor rgb="FFA1B8E1"/>
      <rgbColor rgb="FFFFD966"/>
      <rgbColor rgb="FF4472C4"/>
      <rgbColor rgb="FF5B9BD5"/>
      <rgbColor rgb="FF92D050"/>
      <rgbColor rgb="FFFFC000"/>
      <rgbColor rgb="FFBF9000"/>
      <rgbColor rgb="FFED7D31"/>
      <rgbColor rgb="FF595959"/>
      <rgbColor rgb="FFA5A5A5"/>
      <rgbColor rgb="FF003366"/>
      <rgbColor rgb="FF548235"/>
      <rgbColor rgb="FF003300"/>
      <rgbColor rgb="FF333300"/>
      <rgbColor rgb="FF993300"/>
      <rgbColor rgb="FF993366"/>
      <rgbColor rgb="FF44546A"/>
      <rgbColor rgb="FF222A35"/>
      <rgbColor rgb="00003366"/>
      <rgbColor rgb="00339966"/>
      <rgbColor rgb="00003300"/>
      <rgbColor rgb="00333300"/>
      <rgbColor rgb="00993300"/>
      <rgbColor rgb="00993366"/>
      <rgbColor rgb="00333399"/>
      <rgbColor rgb="00333333"/>
    </indexedColors>
    <mruColors>
      <color rgb="FFFAD9C2"/>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pieChart>
        <c:varyColors val="1"/>
        <c:ser>
          <c:idx val="0"/>
          <c:order val="0"/>
          <c:tx>
            <c:strRef>
              <c:f>'Orientation TEPOS'!$B$5</c:f>
              <c:strCache>
                <c:ptCount val="1"/>
                <c:pt idx="0">
                  <c:v>MWH</c:v>
                </c:pt>
              </c:strCache>
            </c:strRef>
          </c:tx>
          <c:spPr>
            <a:solidFill>
              <a:srgbClr val="4472C4"/>
            </a:solidFill>
            <a:ln w="0">
              <a:noFill/>
            </a:ln>
          </c:spPr>
          <c:dPt>
            <c:idx val="0"/>
            <c:bubble3D val="0"/>
            <c:spPr>
              <a:solidFill>
                <a:srgbClr val="4472C4"/>
              </a:solidFill>
              <a:ln w="19080">
                <a:solidFill>
                  <a:srgbClr val="FFFFFF"/>
                </a:solidFill>
                <a:round/>
              </a:ln>
            </c:spPr>
            <c:extLst>
              <c:ext xmlns:c16="http://schemas.microsoft.com/office/drawing/2014/chart" uri="{C3380CC4-5D6E-409C-BE32-E72D297353CC}">
                <c16:uniqueId val="{00000001-38C3-4795-B05D-C5467DAB8E59}"/>
              </c:ext>
            </c:extLst>
          </c:dPt>
          <c:dPt>
            <c:idx val="1"/>
            <c:bubble3D val="0"/>
            <c:spPr>
              <a:solidFill>
                <a:srgbClr val="ED7D31"/>
              </a:solidFill>
              <a:ln w="19080">
                <a:solidFill>
                  <a:srgbClr val="FFFFFF"/>
                </a:solidFill>
                <a:round/>
              </a:ln>
            </c:spPr>
            <c:extLst>
              <c:ext xmlns:c16="http://schemas.microsoft.com/office/drawing/2014/chart" uri="{C3380CC4-5D6E-409C-BE32-E72D297353CC}">
                <c16:uniqueId val="{00000003-38C3-4795-B05D-C5467DAB8E59}"/>
              </c:ext>
            </c:extLst>
          </c:dPt>
          <c:dPt>
            <c:idx val="2"/>
            <c:bubble3D val="0"/>
            <c:spPr>
              <a:solidFill>
                <a:srgbClr val="A5A5A5"/>
              </a:solidFill>
              <a:ln w="19080">
                <a:solidFill>
                  <a:srgbClr val="FFFFFF"/>
                </a:solidFill>
                <a:round/>
              </a:ln>
            </c:spPr>
            <c:extLst>
              <c:ext xmlns:c16="http://schemas.microsoft.com/office/drawing/2014/chart" uri="{C3380CC4-5D6E-409C-BE32-E72D297353CC}">
                <c16:uniqueId val="{00000005-38C3-4795-B05D-C5467DAB8E59}"/>
              </c:ext>
            </c:extLst>
          </c:dPt>
          <c:dPt>
            <c:idx val="3"/>
            <c:bubble3D val="0"/>
            <c:spPr>
              <a:solidFill>
                <a:srgbClr val="FFC000"/>
              </a:solidFill>
              <a:ln w="19080">
                <a:solidFill>
                  <a:srgbClr val="FFFFFF"/>
                </a:solidFill>
                <a:round/>
              </a:ln>
            </c:spPr>
            <c:extLst>
              <c:ext xmlns:c16="http://schemas.microsoft.com/office/drawing/2014/chart" uri="{C3380CC4-5D6E-409C-BE32-E72D297353CC}">
                <c16:uniqueId val="{00000007-38C3-4795-B05D-C5467DAB8E59}"/>
              </c:ext>
            </c:extLst>
          </c:dPt>
          <c:dPt>
            <c:idx val="4"/>
            <c:bubble3D val="0"/>
            <c:spPr>
              <a:solidFill>
                <a:srgbClr val="5B9BD5"/>
              </a:solidFill>
              <a:ln w="19080">
                <a:solidFill>
                  <a:srgbClr val="FFFFFF"/>
                </a:solidFill>
                <a:round/>
              </a:ln>
            </c:spPr>
            <c:extLst>
              <c:ext xmlns:c16="http://schemas.microsoft.com/office/drawing/2014/chart" uri="{C3380CC4-5D6E-409C-BE32-E72D297353CC}">
                <c16:uniqueId val="{00000009-38C3-4795-B05D-C5467DAB8E59}"/>
              </c:ext>
            </c:extLst>
          </c:dPt>
          <c:dLbls>
            <c:dLbl>
              <c:idx val="0"/>
              <c:dLblPos val="inEnd"/>
              <c:showLegendKey val="0"/>
              <c:showVal val="0"/>
              <c:showCatName val="1"/>
              <c:showSerName val="0"/>
              <c:showPercent val="1"/>
              <c:showBubbleSize val="1"/>
              <c:extLst>
                <c:ext xmlns:c15="http://schemas.microsoft.com/office/drawing/2012/chart" uri="{CE6537A1-D6FC-4f65-9D91-7224C49458BB}"/>
                <c:ext xmlns:c16="http://schemas.microsoft.com/office/drawing/2014/chart" uri="{C3380CC4-5D6E-409C-BE32-E72D297353CC}">
                  <c16:uniqueId val="{00000001-38C3-4795-B05D-C5467DAB8E59}"/>
                </c:ext>
              </c:extLst>
            </c:dLbl>
            <c:dLbl>
              <c:idx val="4"/>
              <c:dLblPos val="inEnd"/>
              <c:showLegendKey val="0"/>
              <c:showVal val="0"/>
              <c:showCatName val="1"/>
              <c:showSerName val="0"/>
              <c:showPercent val="1"/>
              <c:showBubbleSize val="1"/>
              <c:separator>
</c:separator>
              <c:extLst>
                <c:ext xmlns:c15="http://schemas.microsoft.com/office/drawing/2012/chart" uri="{CE6537A1-D6FC-4f65-9D91-7224C49458BB}">
                  <c15:layout>
                    <c:manualLayout>
                      <c:w val="0.21522375499393945"/>
                      <c:h val="0.26505364300920276"/>
                    </c:manualLayout>
                  </c15:layout>
                </c:ext>
                <c:ext xmlns:c16="http://schemas.microsoft.com/office/drawing/2014/chart" uri="{C3380CC4-5D6E-409C-BE32-E72D297353CC}">
                  <c16:uniqueId val="{00000009-38C3-4795-B05D-C5467DAB8E59}"/>
                </c:ext>
              </c:extLst>
            </c:dLbl>
            <c:spPr>
              <a:solidFill>
                <a:srgbClr val="FFFFFF">
                  <a:alpha val="65000"/>
                </a:srgbClr>
              </a:solidFill>
            </c:spPr>
            <c:txPr>
              <a:bodyPr wrap="square"/>
              <a:lstStyle/>
              <a:p>
                <a:pPr>
                  <a:defRPr sz="1800" b="1" strike="noStrike" spc="-1">
                    <a:solidFill>
                      <a:srgbClr val="595959"/>
                    </a:solidFill>
                    <a:latin typeface="Calibri"/>
                  </a:defRPr>
                </a:pPr>
                <a:endParaRPr lang="fr-FR"/>
              </a:p>
            </c:txPr>
            <c:dLblPos val="inEnd"/>
            <c:showLegendKey val="0"/>
            <c:showVal val="0"/>
            <c:showCatName val="1"/>
            <c:showSerName val="0"/>
            <c:showPercent val="1"/>
            <c:showBubbleSize val="1"/>
            <c:separator>
</c:separator>
            <c:showLeaderLines val="0"/>
            <c:extLst>
              <c:ext xmlns:c15="http://schemas.microsoft.com/office/drawing/2012/chart" uri="{CE6537A1-D6FC-4f65-9D91-7224C49458BB}"/>
            </c:extLst>
          </c:dLbls>
          <c:cat>
            <c:strRef>
              <c:f>'Orientation TEPOS'!$A$6:$A$10</c:f>
              <c:strCache>
                <c:ptCount val="5"/>
                <c:pt idx="0">
                  <c:v>🏭 Industrie </c:v>
                </c:pt>
                <c:pt idx="1">
                  <c:v>🏘️ Tertiaire</c:v>
                </c:pt>
                <c:pt idx="2">
                  <c:v>🏠 Résidentiel</c:v>
                </c:pt>
                <c:pt idx="3">
                  <c:v>🐄 Agriculture</c:v>
                </c:pt>
                <c:pt idx="4">
                  <c:v>🚗 Transport routier</c:v>
                </c:pt>
              </c:strCache>
            </c:strRef>
          </c:cat>
          <c:val>
            <c:numRef>
              <c:f>'Orientation TEPOS'!$B$6:$B$10</c:f>
              <c:numCache>
                <c:formatCode>#,##0</c:formatCode>
                <c:ptCount val="5"/>
                <c:pt idx="0">
                  <c:v>0</c:v>
                </c:pt>
                <c:pt idx="1">
                  <c:v>1606.7132000000001</c:v>
                </c:pt>
                <c:pt idx="2">
                  <c:v>3758.6858000000002</c:v>
                </c:pt>
                <c:pt idx="3">
                  <c:v>1114.9333999999999</c:v>
                </c:pt>
                <c:pt idx="4">
                  <c:v>2896.0365999999999</c:v>
                </c:pt>
              </c:numCache>
            </c:numRef>
          </c:val>
          <c:extLst>
            <c:ext xmlns:c16="http://schemas.microsoft.com/office/drawing/2014/chart" uri="{C3380CC4-5D6E-409C-BE32-E72D297353CC}">
              <c16:uniqueId val="{0000000A-38C3-4795-B05D-C5467DAB8E59}"/>
            </c:ext>
          </c:extLst>
        </c:ser>
        <c:dLbls>
          <c:showLegendKey val="0"/>
          <c:showVal val="0"/>
          <c:showCatName val="0"/>
          <c:showSerName val="0"/>
          <c:showPercent val="0"/>
          <c:showBubbleSize val="0"/>
          <c:showLeaderLines val="0"/>
        </c:dLbls>
        <c:firstSliceAng val="0"/>
      </c:pieChart>
      <c:spPr>
        <a:noFill/>
        <a:ln w="0">
          <a:noFill/>
        </a:ln>
      </c:spPr>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i="0" u="none" strike="noStrike" kern="1200" spc="0" baseline="0">
                <a:solidFill>
                  <a:sysClr val="windowText" lastClr="000000">
                    <a:lumMod val="65000"/>
                    <a:lumOff val="35000"/>
                  </a:sysClr>
                </a:solidFill>
              </a:rPr>
              <a:t>Evolution consommation énergie finale &amp; production EnR 2018-2030</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Résultats!$H$9</c:f>
              <c:strCache>
                <c:ptCount val="1"/>
                <c:pt idx="0">
                  <c:v>Consommation</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Résultats!$I$8:$J$8</c:f>
              <c:numCache>
                <c:formatCode>General</c:formatCode>
                <c:ptCount val="2"/>
                <c:pt idx="0">
                  <c:v>2018</c:v>
                </c:pt>
                <c:pt idx="1">
                  <c:v>2030</c:v>
                </c:pt>
              </c:numCache>
            </c:numRef>
          </c:cat>
          <c:val>
            <c:numRef>
              <c:f>Résultats!$I$9:$J$9</c:f>
              <c:numCache>
                <c:formatCode>_-* #\ ##0_-;\-* #\ ##0_-;_-* \-??_-;_-@_-</c:formatCode>
                <c:ptCount val="2"/>
                <c:pt idx="0">
                  <c:v>9376.3690000000006</c:v>
                </c:pt>
                <c:pt idx="1">
                  <c:v>7902.1921999999995</c:v>
                </c:pt>
              </c:numCache>
            </c:numRef>
          </c:val>
          <c:extLst>
            <c:ext xmlns:c16="http://schemas.microsoft.com/office/drawing/2014/chart" uri="{C3380CC4-5D6E-409C-BE32-E72D297353CC}">
              <c16:uniqueId val="{00000000-3C17-4350-AB4C-40714043286D}"/>
            </c:ext>
          </c:extLst>
        </c:ser>
        <c:ser>
          <c:idx val="1"/>
          <c:order val="1"/>
          <c:tx>
            <c:strRef>
              <c:f>Résultats!$H$10</c:f>
              <c:strCache>
                <c:ptCount val="1"/>
                <c:pt idx="0">
                  <c:v>Production EnR locales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Résultats!$I$8:$J$8</c:f>
              <c:numCache>
                <c:formatCode>General</c:formatCode>
                <c:ptCount val="2"/>
                <c:pt idx="0">
                  <c:v>2018</c:v>
                </c:pt>
                <c:pt idx="1">
                  <c:v>2030</c:v>
                </c:pt>
              </c:numCache>
            </c:numRef>
          </c:cat>
          <c:val>
            <c:numRef>
              <c:f>Résultats!$I$10:$J$10</c:f>
              <c:numCache>
                <c:formatCode>#,##0</c:formatCode>
                <c:ptCount val="2"/>
                <c:pt idx="0">
                  <c:v>878.57237313453663</c:v>
                </c:pt>
                <c:pt idx="1">
                  <c:v>11948.572373134537</c:v>
                </c:pt>
              </c:numCache>
            </c:numRef>
          </c:val>
          <c:extLst>
            <c:ext xmlns:c16="http://schemas.microsoft.com/office/drawing/2014/chart" uri="{C3380CC4-5D6E-409C-BE32-E72D297353CC}">
              <c16:uniqueId val="{00000001-3C17-4350-AB4C-40714043286D}"/>
            </c:ext>
          </c:extLst>
        </c:ser>
        <c:dLbls>
          <c:dLblPos val="outEnd"/>
          <c:showLegendKey val="0"/>
          <c:showVal val="1"/>
          <c:showCatName val="0"/>
          <c:showSerName val="0"/>
          <c:showPercent val="0"/>
          <c:showBubbleSize val="0"/>
        </c:dLbls>
        <c:gapWidth val="219"/>
        <c:overlap val="-27"/>
        <c:axId val="310238751"/>
        <c:axId val="594482543"/>
      </c:barChart>
      <c:catAx>
        <c:axId val="310238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fr-FR"/>
          </a:p>
        </c:txPr>
        <c:crossAx val="594482543"/>
        <c:crosses val="autoZero"/>
        <c:auto val="1"/>
        <c:lblAlgn val="ctr"/>
        <c:lblOffset val="100"/>
        <c:noMultiLvlLbl val="0"/>
      </c:catAx>
      <c:valAx>
        <c:axId val="594482543"/>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310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lang="en-US" sz="1800" b="1" i="0" u="none" strike="noStrike" kern="1200" spc="0" baseline="0">
                <a:solidFill>
                  <a:schemeClr val="tx1"/>
                </a:solidFill>
                <a:latin typeface="+mn-lt"/>
                <a:ea typeface="+mn-ea"/>
                <a:cs typeface="+mn-cs"/>
              </a:defRPr>
            </a:pPr>
            <a:r>
              <a:rPr lang="fr-FR" sz="1800" b="1"/>
              <a:t>Evolution consommation énergie finale &amp; production EnR 2018-2040</a:t>
            </a:r>
          </a:p>
        </c:rich>
      </c:tx>
      <c:overlay val="0"/>
      <c:spPr>
        <a:noFill/>
        <a:ln>
          <a:noFill/>
        </a:ln>
        <a:effectLst/>
      </c:spPr>
      <c:txPr>
        <a:bodyPr rot="0" spcFirstLastPara="1" vertOverflow="ellipsis" vert="horz" wrap="square" anchor="ctr" anchorCtr="1"/>
        <a:lstStyle/>
        <a:p>
          <a:pPr>
            <a:defRPr lang="en-US" sz="1800" b="1" i="0" u="none" strike="noStrike" kern="1200" spc="0" baseline="0">
              <a:solidFill>
                <a:schemeClr val="tx1"/>
              </a:solidFill>
              <a:latin typeface="+mn-lt"/>
              <a:ea typeface="+mn-ea"/>
              <a:cs typeface="+mn-cs"/>
            </a:defRPr>
          </a:pPr>
          <a:endParaRPr lang="fr-FR"/>
        </a:p>
      </c:txPr>
    </c:title>
    <c:autoTitleDeleted val="0"/>
    <c:plotArea>
      <c:layout/>
      <c:barChart>
        <c:barDir val="col"/>
        <c:grouping val="clustered"/>
        <c:varyColors val="0"/>
        <c:ser>
          <c:idx val="0"/>
          <c:order val="0"/>
          <c:tx>
            <c:strRef>
              <c:f>Résultats!$H$9</c:f>
              <c:strCache>
                <c:ptCount val="1"/>
                <c:pt idx="0">
                  <c:v>Consommation</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lang="en-US" sz="18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Résultats!$I$8:$K$8</c:f>
              <c:numCache>
                <c:formatCode>General</c:formatCode>
                <c:ptCount val="3"/>
                <c:pt idx="0">
                  <c:v>2018</c:v>
                </c:pt>
                <c:pt idx="1">
                  <c:v>2030</c:v>
                </c:pt>
                <c:pt idx="2">
                  <c:v>2040</c:v>
                </c:pt>
              </c:numCache>
            </c:numRef>
          </c:cat>
          <c:val>
            <c:numRef>
              <c:f>Résultats!$I$9:$K$9</c:f>
              <c:numCache>
                <c:formatCode>_-* #\ ##0_-;\-* #\ ##0_-;_-* \-??_-;_-@_-</c:formatCode>
                <c:ptCount val="3"/>
                <c:pt idx="0">
                  <c:v>9376.3690000000006</c:v>
                </c:pt>
                <c:pt idx="1">
                  <c:v>7902.1921999999995</c:v>
                </c:pt>
                <c:pt idx="2">
                  <c:v>6271.7503339999994</c:v>
                </c:pt>
              </c:numCache>
            </c:numRef>
          </c:val>
          <c:extLst>
            <c:ext xmlns:c16="http://schemas.microsoft.com/office/drawing/2014/chart" uri="{C3380CC4-5D6E-409C-BE32-E72D297353CC}">
              <c16:uniqueId val="{00000000-78D7-45B0-BBCF-B283051362AE}"/>
            </c:ext>
          </c:extLst>
        </c:ser>
        <c:ser>
          <c:idx val="1"/>
          <c:order val="1"/>
          <c:tx>
            <c:strRef>
              <c:f>Résultats!$H$10</c:f>
              <c:strCache>
                <c:ptCount val="1"/>
                <c:pt idx="0">
                  <c:v>Production EnR locales</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lang="en-US" sz="18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Résultats!$I$8:$K$8</c:f>
              <c:numCache>
                <c:formatCode>General</c:formatCode>
                <c:ptCount val="3"/>
                <c:pt idx="0">
                  <c:v>2018</c:v>
                </c:pt>
                <c:pt idx="1">
                  <c:v>2030</c:v>
                </c:pt>
                <c:pt idx="2">
                  <c:v>2040</c:v>
                </c:pt>
              </c:numCache>
            </c:numRef>
          </c:cat>
          <c:val>
            <c:numRef>
              <c:f>Résultats!$I$10:$K$10</c:f>
              <c:numCache>
                <c:formatCode>#,##0</c:formatCode>
                <c:ptCount val="3"/>
                <c:pt idx="0">
                  <c:v>878.57237313453663</c:v>
                </c:pt>
                <c:pt idx="1">
                  <c:v>11948.572373134537</c:v>
                </c:pt>
                <c:pt idx="2">
                  <c:v>12218.572373134537</c:v>
                </c:pt>
              </c:numCache>
            </c:numRef>
          </c:val>
          <c:extLst>
            <c:ext xmlns:c16="http://schemas.microsoft.com/office/drawing/2014/chart" uri="{C3380CC4-5D6E-409C-BE32-E72D297353CC}">
              <c16:uniqueId val="{00000001-78D7-45B0-BBCF-B283051362AE}"/>
            </c:ext>
          </c:extLst>
        </c:ser>
        <c:dLbls>
          <c:dLblPos val="outEnd"/>
          <c:showLegendKey val="0"/>
          <c:showVal val="1"/>
          <c:showCatName val="0"/>
          <c:showSerName val="0"/>
          <c:showPercent val="0"/>
          <c:showBubbleSize val="0"/>
        </c:dLbls>
        <c:gapWidth val="219"/>
        <c:overlap val="-27"/>
        <c:axId val="368221039"/>
        <c:axId val="2029943167"/>
      </c:barChart>
      <c:catAx>
        <c:axId val="368221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800" b="0" i="0" u="none" strike="noStrike" kern="1200" baseline="0">
                <a:solidFill>
                  <a:schemeClr val="tx1"/>
                </a:solidFill>
                <a:latin typeface="+mn-lt"/>
                <a:ea typeface="+mn-ea"/>
                <a:cs typeface="+mn-cs"/>
              </a:defRPr>
            </a:pPr>
            <a:endParaRPr lang="fr-FR"/>
          </a:p>
        </c:txPr>
        <c:crossAx val="2029943167"/>
        <c:crosses val="autoZero"/>
        <c:auto val="1"/>
        <c:lblAlgn val="ctr"/>
        <c:lblOffset val="100"/>
        <c:noMultiLvlLbl val="0"/>
      </c:catAx>
      <c:valAx>
        <c:axId val="2029943167"/>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_-;_-@_-" sourceLinked="1"/>
        <c:majorTickMark val="none"/>
        <c:minorTickMark val="none"/>
        <c:tickLblPos val="nextTo"/>
        <c:spPr>
          <a:noFill/>
          <a:ln>
            <a:noFill/>
          </a:ln>
          <a:effectLst/>
        </c:spPr>
        <c:txPr>
          <a:bodyPr rot="-6000000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fr-FR"/>
          </a:p>
        </c:txPr>
        <c:crossAx val="3682210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8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Evolution consommation énergie finale &amp; production EnR 2018-2050</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Résultats!$H$9</c:f>
              <c:strCache>
                <c:ptCount val="1"/>
                <c:pt idx="0">
                  <c:v>Consommation</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Résultats!$I$8:$L$8</c:f>
              <c:numCache>
                <c:formatCode>General</c:formatCode>
                <c:ptCount val="4"/>
                <c:pt idx="0">
                  <c:v>2018</c:v>
                </c:pt>
                <c:pt idx="1">
                  <c:v>2030</c:v>
                </c:pt>
                <c:pt idx="2">
                  <c:v>2040</c:v>
                </c:pt>
                <c:pt idx="3">
                  <c:v>2050</c:v>
                </c:pt>
              </c:numCache>
            </c:numRef>
          </c:cat>
          <c:val>
            <c:numRef>
              <c:f>Résultats!$I$9:$L$9</c:f>
              <c:numCache>
                <c:formatCode>_-* #\ ##0_-;\-* #\ ##0_-;_-* \-??_-;_-@_-</c:formatCode>
                <c:ptCount val="4"/>
                <c:pt idx="0">
                  <c:v>9376.3690000000006</c:v>
                </c:pt>
                <c:pt idx="1">
                  <c:v>7902.1921999999995</c:v>
                </c:pt>
                <c:pt idx="2">
                  <c:v>6271.7503339999994</c:v>
                </c:pt>
                <c:pt idx="3">
                  <c:v>4673.6740893999995</c:v>
                </c:pt>
              </c:numCache>
            </c:numRef>
          </c:val>
          <c:extLst>
            <c:ext xmlns:c16="http://schemas.microsoft.com/office/drawing/2014/chart" uri="{C3380CC4-5D6E-409C-BE32-E72D297353CC}">
              <c16:uniqueId val="{00000000-5F57-4655-A3AA-1BBE69DA255B}"/>
            </c:ext>
          </c:extLst>
        </c:ser>
        <c:ser>
          <c:idx val="1"/>
          <c:order val="1"/>
          <c:tx>
            <c:strRef>
              <c:f>Résultats!$H$10</c:f>
              <c:strCache>
                <c:ptCount val="1"/>
                <c:pt idx="0">
                  <c:v>Production EnR locales</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Résultats!$I$8:$L$8</c:f>
              <c:numCache>
                <c:formatCode>General</c:formatCode>
                <c:ptCount val="4"/>
                <c:pt idx="0">
                  <c:v>2018</c:v>
                </c:pt>
                <c:pt idx="1">
                  <c:v>2030</c:v>
                </c:pt>
                <c:pt idx="2">
                  <c:v>2040</c:v>
                </c:pt>
                <c:pt idx="3">
                  <c:v>2050</c:v>
                </c:pt>
              </c:numCache>
            </c:numRef>
          </c:cat>
          <c:val>
            <c:numRef>
              <c:f>Résultats!$I$10:$L$10</c:f>
              <c:numCache>
                <c:formatCode>#,##0</c:formatCode>
                <c:ptCount val="4"/>
                <c:pt idx="0">
                  <c:v>878.57237313453663</c:v>
                </c:pt>
                <c:pt idx="1">
                  <c:v>11948.572373134537</c:v>
                </c:pt>
                <c:pt idx="2">
                  <c:v>12218.572373134537</c:v>
                </c:pt>
                <c:pt idx="3">
                  <c:v>12488.572373134537</c:v>
                </c:pt>
              </c:numCache>
            </c:numRef>
          </c:val>
          <c:extLst>
            <c:ext xmlns:c16="http://schemas.microsoft.com/office/drawing/2014/chart" uri="{C3380CC4-5D6E-409C-BE32-E72D297353CC}">
              <c16:uniqueId val="{00000001-5F57-4655-A3AA-1BBE69DA255B}"/>
            </c:ext>
          </c:extLst>
        </c:ser>
        <c:dLbls>
          <c:dLblPos val="outEnd"/>
          <c:showLegendKey val="0"/>
          <c:showVal val="1"/>
          <c:showCatName val="0"/>
          <c:showSerName val="0"/>
          <c:showPercent val="0"/>
          <c:showBubbleSize val="0"/>
        </c:dLbls>
        <c:gapWidth val="219"/>
        <c:overlap val="-27"/>
        <c:axId val="1301644256"/>
        <c:axId val="1300111856"/>
      </c:barChart>
      <c:catAx>
        <c:axId val="130164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fr-FR"/>
          </a:p>
        </c:txPr>
        <c:crossAx val="1300111856"/>
        <c:crosses val="autoZero"/>
        <c:auto val="1"/>
        <c:lblAlgn val="ctr"/>
        <c:lblOffset val="100"/>
        <c:noMultiLvlLbl val="0"/>
      </c:catAx>
      <c:valAx>
        <c:axId val="1300111856"/>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01644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Résultats!$H$9</c:f>
              <c:strCache>
                <c:ptCount val="1"/>
                <c:pt idx="0">
                  <c:v>Consommation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Résultats!$I$9:$L$9</c:f>
              <c:numCache>
                <c:formatCode>_-* #\ ##0_-;\-* #\ ##0_-;_-* \-??_-;_-@_-</c:formatCode>
                <c:ptCount val="4"/>
                <c:pt idx="0">
                  <c:v>9376.3690000000006</c:v>
                </c:pt>
                <c:pt idx="1">
                  <c:v>7902.1921999999995</c:v>
                </c:pt>
                <c:pt idx="2">
                  <c:v>6271.7503339999994</c:v>
                </c:pt>
                <c:pt idx="3">
                  <c:v>4673.6740893999995</c:v>
                </c:pt>
              </c:numCache>
            </c:numRef>
          </c:val>
          <c:smooth val="0"/>
          <c:extLst>
            <c:ext xmlns:c16="http://schemas.microsoft.com/office/drawing/2014/chart" uri="{C3380CC4-5D6E-409C-BE32-E72D297353CC}">
              <c16:uniqueId val="{00000000-4770-47E5-B318-65BC2C4B8147}"/>
            </c:ext>
          </c:extLst>
        </c:ser>
        <c:ser>
          <c:idx val="2"/>
          <c:order val="1"/>
          <c:tx>
            <c:strRef>
              <c:f>Résultats!$H$10</c:f>
              <c:strCache>
                <c:ptCount val="1"/>
                <c:pt idx="0">
                  <c:v>Production EnR locales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Résultats!$I$10:$L$10</c:f>
              <c:numCache>
                <c:formatCode>#,##0</c:formatCode>
                <c:ptCount val="4"/>
                <c:pt idx="0">
                  <c:v>878.57237313453663</c:v>
                </c:pt>
                <c:pt idx="1">
                  <c:v>11948.572373134537</c:v>
                </c:pt>
                <c:pt idx="2">
                  <c:v>12218.572373134537</c:v>
                </c:pt>
                <c:pt idx="3">
                  <c:v>12488.572373134537</c:v>
                </c:pt>
              </c:numCache>
            </c:numRef>
          </c:val>
          <c:smooth val="0"/>
          <c:extLst>
            <c:ext xmlns:c16="http://schemas.microsoft.com/office/drawing/2014/chart" uri="{C3380CC4-5D6E-409C-BE32-E72D297353CC}">
              <c16:uniqueId val="{00000001-4770-47E5-B318-65BC2C4B8147}"/>
            </c:ext>
          </c:extLst>
        </c:ser>
        <c:dLbls>
          <c:showLegendKey val="0"/>
          <c:showVal val="0"/>
          <c:showCatName val="0"/>
          <c:showSerName val="0"/>
          <c:showPercent val="0"/>
          <c:showBubbleSize val="0"/>
        </c:dLbls>
        <c:marker val="1"/>
        <c:smooth val="0"/>
        <c:axId val="1961293536"/>
        <c:axId val="2120303312"/>
      </c:lineChart>
      <c:dateAx>
        <c:axId val="1961293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0303312"/>
        <c:crosses val="autoZero"/>
        <c:auto val="0"/>
        <c:lblOffset val="100"/>
        <c:baseTimeUnit val="days"/>
      </c:dateAx>
      <c:valAx>
        <c:axId val="2120303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_-* #\ ##0_-;\-* #\ ##0_-;_-* \-??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1293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Evolution consommation énergie finale &amp; production EnR 2018-2050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Résultats!$H$9</c:f>
              <c:strCache>
                <c:ptCount val="1"/>
                <c:pt idx="0">
                  <c:v>Consommation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Résultats!$I$8:$L$8</c:f>
              <c:numCache>
                <c:formatCode>General</c:formatCode>
                <c:ptCount val="4"/>
                <c:pt idx="0">
                  <c:v>2018</c:v>
                </c:pt>
                <c:pt idx="1">
                  <c:v>2030</c:v>
                </c:pt>
                <c:pt idx="2">
                  <c:v>2040</c:v>
                </c:pt>
                <c:pt idx="3">
                  <c:v>2050</c:v>
                </c:pt>
              </c:numCache>
            </c:numRef>
          </c:cat>
          <c:val>
            <c:numRef>
              <c:f>Résultats!$I$9:$L$9</c:f>
              <c:numCache>
                <c:formatCode>_-* #\ ##0_-;\-* #\ ##0_-;_-* \-??_-;_-@_-</c:formatCode>
                <c:ptCount val="4"/>
                <c:pt idx="0">
                  <c:v>9376.3690000000006</c:v>
                </c:pt>
                <c:pt idx="1">
                  <c:v>7902.1921999999995</c:v>
                </c:pt>
                <c:pt idx="2">
                  <c:v>6271.7503339999994</c:v>
                </c:pt>
                <c:pt idx="3">
                  <c:v>4673.6740893999995</c:v>
                </c:pt>
              </c:numCache>
            </c:numRef>
          </c:val>
          <c:extLst>
            <c:ext xmlns:c16="http://schemas.microsoft.com/office/drawing/2014/chart" uri="{C3380CC4-5D6E-409C-BE32-E72D297353CC}">
              <c16:uniqueId val="{00000000-E850-4DDE-B74B-1C1DC79B6F40}"/>
            </c:ext>
          </c:extLst>
        </c:ser>
        <c:ser>
          <c:idx val="1"/>
          <c:order val="1"/>
          <c:tx>
            <c:strRef>
              <c:f>Résultats!$H$10</c:f>
              <c:strCache>
                <c:ptCount val="1"/>
                <c:pt idx="0">
                  <c:v>Production EnR locales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Résultats!$I$8:$L$8</c:f>
              <c:numCache>
                <c:formatCode>General</c:formatCode>
                <c:ptCount val="4"/>
                <c:pt idx="0">
                  <c:v>2018</c:v>
                </c:pt>
                <c:pt idx="1">
                  <c:v>2030</c:v>
                </c:pt>
                <c:pt idx="2">
                  <c:v>2040</c:v>
                </c:pt>
                <c:pt idx="3">
                  <c:v>2050</c:v>
                </c:pt>
              </c:numCache>
            </c:numRef>
          </c:cat>
          <c:val>
            <c:numRef>
              <c:f>Résultats!$I$10:$L$10</c:f>
              <c:numCache>
                <c:formatCode>#,##0</c:formatCode>
                <c:ptCount val="4"/>
                <c:pt idx="0">
                  <c:v>878.57237313453663</c:v>
                </c:pt>
                <c:pt idx="1">
                  <c:v>11948.572373134537</c:v>
                </c:pt>
                <c:pt idx="2">
                  <c:v>12218.572373134537</c:v>
                </c:pt>
                <c:pt idx="3">
                  <c:v>12488.572373134537</c:v>
                </c:pt>
              </c:numCache>
            </c:numRef>
          </c:val>
          <c:extLst>
            <c:ext xmlns:c16="http://schemas.microsoft.com/office/drawing/2014/chart" uri="{C3380CC4-5D6E-409C-BE32-E72D297353CC}">
              <c16:uniqueId val="{00000001-E850-4DDE-B74B-1C1DC79B6F40}"/>
            </c:ext>
          </c:extLst>
        </c:ser>
        <c:dLbls>
          <c:showLegendKey val="0"/>
          <c:showVal val="0"/>
          <c:showCatName val="0"/>
          <c:showSerName val="0"/>
          <c:showPercent val="0"/>
          <c:showBubbleSize val="0"/>
        </c:dLbls>
        <c:gapWidth val="219"/>
        <c:overlap val="-27"/>
        <c:axId val="1301644256"/>
        <c:axId val="1300111856"/>
      </c:barChart>
      <c:catAx>
        <c:axId val="130164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0111856"/>
        <c:crosses val="autoZero"/>
        <c:auto val="1"/>
        <c:lblAlgn val="ctr"/>
        <c:lblOffset val="100"/>
        <c:noMultiLvlLbl val="0"/>
      </c:catAx>
      <c:valAx>
        <c:axId val="1300111856"/>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1644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fr-FR"/>
              <a:t>Evolution consommation énergie finale &amp; production EnR 2018-2040</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fr-FR"/>
        </a:p>
      </c:txPr>
    </c:title>
    <c:autoTitleDeleted val="0"/>
    <c:plotArea>
      <c:layout/>
      <c:barChart>
        <c:barDir val="col"/>
        <c:grouping val="clustered"/>
        <c:varyColors val="0"/>
        <c:ser>
          <c:idx val="0"/>
          <c:order val="0"/>
          <c:tx>
            <c:strRef>
              <c:f>Résultats!$H$9</c:f>
              <c:strCache>
                <c:ptCount val="1"/>
                <c:pt idx="0">
                  <c:v>Consommation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Résultats!$I$8:$K$8</c:f>
              <c:numCache>
                <c:formatCode>General</c:formatCode>
                <c:ptCount val="3"/>
                <c:pt idx="0">
                  <c:v>2018</c:v>
                </c:pt>
                <c:pt idx="1">
                  <c:v>2030</c:v>
                </c:pt>
                <c:pt idx="2">
                  <c:v>2040</c:v>
                </c:pt>
              </c:numCache>
            </c:numRef>
          </c:cat>
          <c:val>
            <c:numRef>
              <c:f>Résultats!$I$9:$K$9</c:f>
              <c:numCache>
                <c:formatCode>_-* #\ ##0_-;\-* #\ ##0_-;_-* \-??_-;_-@_-</c:formatCode>
                <c:ptCount val="3"/>
                <c:pt idx="0">
                  <c:v>9376.3690000000006</c:v>
                </c:pt>
                <c:pt idx="1">
                  <c:v>7902.1921999999995</c:v>
                </c:pt>
                <c:pt idx="2">
                  <c:v>6271.7503339999994</c:v>
                </c:pt>
              </c:numCache>
            </c:numRef>
          </c:val>
          <c:extLst>
            <c:ext xmlns:c16="http://schemas.microsoft.com/office/drawing/2014/chart" uri="{C3380CC4-5D6E-409C-BE32-E72D297353CC}">
              <c16:uniqueId val="{00000000-9A8C-4F42-8C5B-28541A9DCE1B}"/>
            </c:ext>
          </c:extLst>
        </c:ser>
        <c:ser>
          <c:idx val="1"/>
          <c:order val="1"/>
          <c:tx>
            <c:strRef>
              <c:f>Résultats!$H$10</c:f>
              <c:strCache>
                <c:ptCount val="1"/>
                <c:pt idx="0">
                  <c:v>Production EnR locales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Résultats!$I$8:$K$8</c:f>
              <c:numCache>
                <c:formatCode>General</c:formatCode>
                <c:ptCount val="3"/>
                <c:pt idx="0">
                  <c:v>2018</c:v>
                </c:pt>
                <c:pt idx="1">
                  <c:v>2030</c:v>
                </c:pt>
                <c:pt idx="2">
                  <c:v>2040</c:v>
                </c:pt>
              </c:numCache>
            </c:numRef>
          </c:cat>
          <c:val>
            <c:numRef>
              <c:f>Résultats!$I$10:$K$10</c:f>
              <c:numCache>
                <c:formatCode>#,##0</c:formatCode>
                <c:ptCount val="3"/>
                <c:pt idx="0">
                  <c:v>878.57237313453663</c:v>
                </c:pt>
                <c:pt idx="1">
                  <c:v>11948.572373134537</c:v>
                </c:pt>
                <c:pt idx="2">
                  <c:v>12218.572373134537</c:v>
                </c:pt>
              </c:numCache>
            </c:numRef>
          </c:val>
          <c:extLst>
            <c:ext xmlns:c16="http://schemas.microsoft.com/office/drawing/2014/chart" uri="{C3380CC4-5D6E-409C-BE32-E72D297353CC}">
              <c16:uniqueId val="{00000001-9A8C-4F42-8C5B-28541A9DCE1B}"/>
            </c:ext>
          </c:extLst>
        </c:ser>
        <c:dLbls>
          <c:dLblPos val="outEnd"/>
          <c:showLegendKey val="0"/>
          <c:showVal val="1"/>
          <c:showCatName val="0"/>
          <c:showSerName val="0"/>
          <c:showPercent val="0"/>
          <c:showBubbleSize val="0"/>
        </c:dLbls>
        <c:gapWidth val="219"/>
        <c:overlap val="-27"/>
        <c:axId val="368221039"/>
        <c:axId val="2029943167"/>
      </c:barChart>
      <c:catAx>
        <c:axId val="368221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fr-FR"/>
          </a:p>
        </c:txPr>
        <c:crossAx val="2029943167"/>
        <c:crosses val="autoZero"/>
        <c:auto val="1"/>
        <c:lblAlgn val="ctr"/>
        <c:lblOffset val="100"/>
        <c:noMultiLvlLbl val="0"/>
      </c:catAx>
      <c:valAx>
        <c:axId val="2029943167"/>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_-;_-@_-"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fr-FR"/>
          </a:p>
        </c:txPr>
        <c:crossAx val="3682210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0" i="0" u="none" strike="noStrike" kern="1200" spc="0" baseline="0">
                <a:solidFill>
                  <a:sysClr val="windowText" lastClr="000000">
                    <a:lumMod val="65000"/>
                    <a:lumOff val="35000"/>
                  </a:sysClr>
                </a:solidFill>
              </a:rPr>
              <a:t>Evolution consommation énergie finale &amp; production EnR 2018-2030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Résultats!$H$9</c:f>
              <c:strCache>
                <c:ptCount val="1"/>
                <c:pt idx="0">
                  <c:v>Consommation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Résultats!$I$8:$J$8</c:f>
              <c:numCache>
                <c:formatCode>General</c:formatCode>
                <c:ptCount val="2"/>
                <c:pt idx="0">
                  <c:v>2018</c:v>
                </c:pt>
                <c:pt idx="1">
                  <c:v>2030</c:v>
                </c:pt>
              </c:numCache>
            </c:numRef>
          </c:cat>
          <c:val>
            <c:numRef>
              <c:f>Résultats!$I$9:$J$9</c:f>
              <c:numCache>
                <c:formatCode>_-* #\ ##0_-;\-* #\ ##0_-;_-* \-??_-;_-@_-</c:formatCode>
                <c:ptCount val="2"/>
                <c:pt idx="0">
                  <c:v>9376.3690000000006</c:v>
                </c:pt>
                <c:pt idx="1">
                  <c:v>7902.1921999999995</c:v>
                </c:pt>
              </c:numCache>
            </c:numRef>
          </c:val>
          <c:extLst>
            <c:ext xmlns:c16="http://schemas.microsoft.com/office/drawing/2014/chart" uri="{C3380CC4-5D6E-409C-BE32-E72D297353CC}">
              <c16:uniqueId val="{00000000-D7E3-42EF-8667-BA1DF4E1DBC9}"/>
            </c:ext>
          </c:extLst>
        </c:ser>
        <c:ser>
          <c:idx val="1"/>
          <c:order val="1"/>
          <c:tx>
            <c:strRef>
              <c:f>Résultats!$H$10</c:f>
              <c:strCache>
                <c:ptCount val="1"/>
                <c:pt idx="0">
                  <c:v>Production EnR locales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Résultats!$I$8:$J$8</c:f>
              <c:numCache>
                <c:formatCode>General</c:formatCode>
                <c:ptCount val="2"/>
                <c:pt idx="0">
                  <c:v>2018</c:v>
                </c:pt>
                <c:pt idx="1">
                  <c:v>2030</c:v>
                </c:pt>
              </c:numCache>
            </c:numRef>
          </c:cat>
          <c:val>
            <c:numRef>
              <c:f>Résultats!$I$10:$J$10</c:f>
              <c:numCache>
                <c:formatCode>#,##0</c:formatCode>
                <c:ptCount val="2"/>
                <c:pt idx="0">
                  <c:v>878.57237313453663</c:v>
                </c:pt>
                <c:pt idx="1">
                  <c:v>11948.572373134537</c:v>
                </c:pt>
              </c:numCache>
            </c:numRef>
          </c:val>
          <c:extLst>
            <c:ext xmlns:c16="http://schemas.microsoft.com/office/drawing/2014/chart" uri="{C3380CC4-5D6E-409C-BE32-E72D297353CC}">
              <c16:uniqueId val="{00000001-D7E3-42EF-8667-BA1DF4E1DBC9}"/>
            </c:ext>
          </c:extLst>
        </c:ser>
        <c:dLbls>
          <c:dLblPos val="outEnd"/>
          <c:showLegendKey val="0"/>
          <c:showVal val="1"/>
          <c:showCatName val="0"/>
          <c:showSerName val="0"/>
          <c:showPercent val="0"/>
          <c:showBubbleSize val="0"/>
        </c:dLbls>
        <c:gapWidth val="219"/>
        <c:overlap val="-27"/>
        <c:axId val="310238751"/>
        <c:axId val="594482543"/>
      </c:barChart>
      <c:catAx>
        <c:axId val="310238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4482543"/>
        <c:crosses val="autoZero"/>
        <c:auto val="1"/>
        <c:lblAlgn val="ctr"/>
        <c:lblOffset val="100"/>
        <c:noMultiLvlLbl val="0"/>
      </c:catAx>
      <c:valAx>
        <c:axId val="594482543"/>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0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chart" Target="../charts/chart4.xml"/><Relationship Id="rId4" Type="http://schemas.openxmlformats.org/officeDocument/2006/relationships/image" Target="../media/image3.png"/><Relationship Id="rId9"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2</xdr:row>
      <xdr:rowOff>95250</xdr:rowOff>
    </xdr:from>
    <xdr:to>
      <xdr:col>10</xdr:col>
      <xdr:colOff>2618422</xdr:colOff>
      <xdr:row>12</xdr:row>
      <xdr:rowOff>55244</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199723</xdr:colOff>
      <xdr:row>23</xdr:row>
      <xdr:rowOff>170348</xdr:rowOff>
    </xdr:from>
    <xdr:to>
      <xdr:col>9</xdr:col>
      <xdr:colOff>473353</xdr:colOff>
      <xdr:row>23</xdr:row>
      <xdr:rowOff>478671</xdr:rowOff>
    </xdr:to>
    <xdr:pic>
      <xdr:nvPicPr>
        <xdr:cNvPr id="3" name="Image 3" descr="L'énergie éolienne - Icônes électronique gratuites">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7071330" y="8824491"/>
          <a:ext cx="281250" cy="300703"/>
        </a:xfrm>
        <a:prstGeom prst="rect">
          <a:avLst/>
        </a:prstGeom>
        <a:ln w="0">
          <a:noFill/>
        </a:ln>
      </xdr:spPr>
    </xdr:pic>
    <xdr:clientData/>
  </xdr:twoCellAnchor>
  <xdr:twoCellAnchor editAs="oneCell">
    <xdr:from>
      <xdr:col>14</xdr:col>
      <xdr:colOff>362208</xdr:colOff>
      <xdr:row>27</xdr:row>
      <xdr:rowOff>196798</xdr:rowOff>
    </xdr:from>
    <xdr:to>
      <xdr:col>14</xdr:col>
      <xdr:colOff>625938</xdr:colOff>
      <xdr:row>27</xdr:row>
      <xdr:rowOff>476306</xdr:rowOff>
    </xdr:to>
    <xdr:pic>
      <xdr:nvPicPr>
        <xdr:cNvPr id="4" name="Image 8" descr="Panneau solaire - Icônes la technologie gratuites">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xdr:blipFill>
      <xdr:spPr>
        <a:xfrm>
          <a:off x="13493101" y="10320512"/>
          <a:ext cx="267540" cy="269983"/>
        </a:xfrm>
        <a:prstGeom prst="rect">
          <a:avLst/>
        </a:prstGeom>
        <a:ln w="0">
          <a:noFill/>
        </a:ln>
      </xdr:spPr>
    </xdr:pic>
    <xdr:clientData/>
  </xdr:twoCellAnchor>
  <xdr:twoCellAnchor editAs="oneCell">
    <xdr:from>
      <xdr:col>9</xdr:col>
      <xdr:colOff>116381</xdr:colOff>
      <xdr:row>24</xdr:row>
      <xdr:rowOff>283110</xdr:rowOff>
    </xdr:from>
    <xdr:to>
      <xdr:col>9</xdr:col>
      <xdr:colOff>517151</xdr:colOff>
      <xdr:row>25</xdr:row>
      <xdr:rowOff>322975</xdr:rowOff>
    </xdr:to>
    <xdr:pic>
      <xdr:nvPicPr>
        <xdr:cNvPr id="6" name="Image 2" descr="Valorisation de la matière organique par la méthanisation territoriale à  Bannalec par CVE Biogaz de Bannalec">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4"/>
        <a:stretch/>
      </xdr:blipFill>
      <xdr:spPr>
        <a:xfrm>
          <a:off x="6987988" y="9495146"/>
          <a:ext cx="410295" cy="334413"/>
        </a:xfrm>
        <a:prstGeom prst="rect">
          <a:avLst/>
        </a:prstGeom>
        <a:ln w="0">
          <a:noFill/>
        </a:ln>
      </xdr:spPr>
    </xdr:pic>
    <xdr:clientData/>
  </xdr:twoCellAnchor>
  <xdr:twoCellAnchor editAs="oneCell">
    <xdr:from>
      <xdr:col>9</xdr:col>
      <xdr:colOff>173192</xdr:colOff>
      <xdr:row>27</xdr:row>
      <xdr:rowOff>71758</xdr:rowOff>
    </xdr:from>
    <xdr:to>
      <xdr:col>9</xdr:col>
      <xdr:colOff>515807</xdr:colOff>
      <xdr:row>27</xdr:row>
      <xdr:rowOff>435736</xdr:rowOff>
    </xdr:to>
    <xdr:pic>
      <xdr:nvPicPr>
        <xdr:cNvPr id="7" name="Image 4" descr="Panneau solaire - Icônes la technologie gratuites">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5"/>
        <a:stretch/>
      </xdr:blipFill>
      <xdr:spPr>
        <a:xfrm>
          <a:off x="7044799" y="10195472"/>
          <a:ext cx="334995" cy="358263"/>
        </a:xfrm>
        <a:prstGeom prst="rect">
          <a:avLst/>
        </a:prstGeom>
        <a:ln w="0">
          <a:noFill/>
        </a:ln>
      </xdr:spPr>
    </xdr:pic>
    <xdr:clientData/>
  </xdr:twoCellAnchor>
  <xdr:twoCellAnchor editAs="oneCell">
    <xdr:from>
      <xdr:col>9</xdr:col>
      <xdr:colOff>212984</xdr:colOff>
      <xdr:row>33</xdr:row>
      <xdr:rowOff>72656</xdr:rowOff>
    </xdr:from>
    <xdr:to>
      <xdr:col>9</xdr:col>
      <xdr:colOff>535484</xdr:colOff>
      <xdr:row>33</xdr:row>
      <xdr:rowOff>419559</xdr:rowOff>
    </xdr:to>
    <xdr:pic>
      <xdr:nvPicPr>
        <xdr:cNvPr id="8" name="Image 5" descr="Stickers et autocollant flamme">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6"/>
        <a:stretch/>
      </xdr:blipFill>
      <xdr:spPr>
        <a:xfrm>
          <a:off x="12004934" y="14703056"/>
          <a:ext cx="322500" cy="346903"/>
        </a:xfrm>
        <a:prstGeom prst="rect">
          <a:avLst/>
        </a:prstGeom>
        <a:ln w="0">
          <a:noFill/>
        </a:ln>
      </xdr:spPr>
    </xdr:pic>
    <xdr:clientData/>
  </xdr:twoCellAnchor>
  <xdr:twoCellAnchor editAs="oneCell">
    <xdr:from>
      <xdr:col>14</xdr:col>
      <xdr:colOff>310705</xdr:colOff>
      <xdr:row>33</xdr:row>
      <xdr:rowOff>122901</xdr:rowOff>
    </xdr:from>
    <xdr:to>
      <xdr:col>14</xdr:col>
      <xdr:colOff>632335</xdr:colOff>
      <xdr:row>33</xdr:row>
      <xdr:rowOff>440918</xdr:rowOff>
    </xdr:to>
    <xdr:pic>
      <xdr:nvPicPr>
        <xdr:cNvPr id="9" name="Image 7" descr="Stickers et autocollant flamme">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6"/>
        <a:stretch/>
      </xdr:blipFill>
      <xdr:spPr>
        <a:xfrm>
          <a:off x="15423705" y="13203901"/>
          <a:ext cx="321630" cy="318017"/>
        </a:xfrm>
        <a:prstGeom prst="rect">
          <a:avLst/>
        </a:prstGeom>
        <a:ln w="0">
          <a:noFill/>
        </a:ln>
      </xdr:spPr>
    </xdr:pic>
    <xdr:clientData/>
  </xdr:twoCellAnchor>
  <xdr:twoCellAnchor>
    <xdr:from>
      <xdr:col>21</xdr:col>
      <xdr:colOff>1958975</xdr:colOff>
      <xdr:row>27</xdr:row>
      <xdr:rowOff>225712</xdr:rowOff>
    </xdr:from>
    <xdr:to>
      <xdr:col>22</xdr:col>
      <xdr:colOff>280737</xdr:colOff>
      <xdr:row>27</xdr:row>
      <xdr:rowOff>577849</xdr:rowOff>
    </xdr:to>
    <xdr:sp macro="" textlink="">
      <xdr:nvSpPr>
        <xdr:cNvPr id="10" name="Flèche : bas 6">
          <a:extLst>
            <a:ext uri="{FF2B5EF4-FFF2-40B4-BE49-F238E27FC236}">
              <a16:creationId xmlns:a16="http://schemas.microsoft.com/office/drawing/2014/main" id="{00000000-0008-0000-0100-00000A000000}"/>
            </a:ext>
          </a:extLst>
        </xdr:cNvPr>
        <xdr:cNvSpPr/>
      </xdr:nvSpPr>
      <xdr:spPr>
        <a:xfrm rot="16200000">
          <a:off x="36817319" y="15278369"/>
          <a:ext cx="352137" cy="393449"/>
        </a:xfrm>
        <a:prstGeom prst="downArrow">
          <a:avLst>
            <a:gd name="adj1" fmla="val 50000"/>
            <a:gd name="adj2" fmla="val 50000"/>
          </a:avLst>
        </a:prstGeom>
        <a:solidFill>
          <a:schemeClr val="accent6">
            <a:lumMod val="50000"/>
          </a:schemeClr>
        </a:solidFill>
        <a:ln w="0">
          <a:solidFill>
            <a:srgbClr val="00B050"/>
          </a:solidFill>
        </a:ln>
      </xdr:spPr>
      <xdr:style>
        <a:lnRef idx="2">
          <a:schemeClr val="accent1">
            <a:shade val="15000"/>
          </a:schemeClr>
        </a:lnRef>
        <a:fillRef idx="1">
          <a:schemeClr val="accent1"/>
        </a:fillRef>
        <a:effectRef idx="0">
          <a:schemeClr val="accent1"/>
        </a:effectRef>
        <a:fontRef idx="minor"/>
      </xdr:style>
    </xdr:sp>
    <xdr:clientData/>
  </xdr:twoCellAnchor>
  <xdr:twoCellAnchor>
    <xdr:from>
      <xdr:col>5</xdr:col>
      <xdr:colOff>519431</xdr:colOff>
      <xdr:row>23</xdr:row>
      <xdr:rowOff>144780</xdr:rowOff>
    </xdr:from>
    <xdr:to>
      <xdr:col>5</xdr:col>
      <xdr:colOff>1051560</xdr:colOff>
      <xdr:row>24</xdr:row>
      <xdr:rowOff>270044</xdr:rowOff>
    </xdr:to>
    <xdr:sp macro="" textlink="">
      <xdr:nvSpPr>
        <xdr:cNvPr id="12" name="Flèche : bas 13">
          <a:extLst>
            <a:ext uri="{FF2B5EF4-FFF2-40B4-BE49-F238E27FC236}">
              <a16:creationId xmlns:a16="http://schemas.microsoft.com/office/drawing/2014/main" id="{00000000-0008-0000-0100-00000C000000}"/>
            </a:ext>
          </a:extLst>
        </xdr:cNvPr>
        <xdr:cNvSpPr/>
      </xdr:nvSpPr>
      <xdr:spPr>
        <a:xfrm>
          <a:off x="10615931" y="10646093"/>
          <a:ext cx="532129" cy="649139"/>
        </a:xfrm>
        <a:prstGeom prst="downArrow">
          <a:avLst>
            <a:gd name="adj1" fmla="val 50000"/>
            <a:gd name="adj2" fmla="val 50000"/>
          </a:avLst>
        </a:prstGeom>
        <a:solidFill>
          <a:srgbClr val="C00000"/>
        </a:solidFill>
        <a:ln w="0">
          <a:solidFill>
            <a:srgbClr val="FFC000"/>
          </a:solidFill>
        </a:ln>
      </xdr:spPr>
      <xdr:style>
        <a:lnRef idx="2">
          <a:schemeClr val="accent1">
            <a:shade val="15000"/>
          </a:schemeClr>
        </a:lnRef>
        <a:fillRef idx="1">
          <a:schemeClr val="accent1"/>
        </a:fillRef>
        <a:effectRef idx="0">
          <a:schemeClr val="accent1"/>
        </a:effectRef>
        <a:fontRef idx="minor"/>
      </xdr:style>
      <xdr:txBody>
        <a:bodyPr/>
        <a:lstStyle/>
        <a:p>
          <a:endParaRPr lang="fr-FR"/>
        </a:p>
      </xdr:txBody>
    </xdr:sp>
    <xdr:clientData/>
  </xdr:twoCellAnchor>
  <xdr:twoCellAnchor editAs="oneCell">
    <xdr:from>
      <xdr:col>14</xdr:col>
      <xdr:colOff>353813</xdr:colOff>
      <xdr:row>23</xdr:row>
      <xdr:rowOff>177039</xdr:rowOff>
    </xdr:from>
    <xdr:to>
      <xdr:col>14</xdr:col>
      <xdr:colOff>706913</xdr:colOff>
      <xdr:row>23</xdr:row>
      <xdr:rowOff>513502</xdr:rowOff>
    </xdr:to>
    <xdr:pic>
      <xdr:nvPicPr>
        <xdr:cNvPr id="28" name="Image 35" descr="L'énergie éolienne - Icônes électronique gratuites">
          <a:extLst>
            <a:ext uri="{FF2B5EF4-FFF2-40B4-BE49-F238E27FC236}">
              <a16:creationId xmlns:a16="http://schemas.microsoft.com/office/drawing/2014/main" id="{00000000-0008-0000-0100-00001C000000}"/>
            </a:ext>
          </a:extLst>
        </xdr:cNvPr>
        <xdr:cNvPicPr/>
      </xdr:nvPicPr>
      <xdr:blipFill>
        <a:blip xmlns:r="http://schemas.openxmlformats.org/officeDocument/2006/relationships" r:embed="rId7"/>
        <a:stretch/>
      </xdr:blipFill>
      <xdr:spPr>
        <a:xfrm>
          <a:off x="13484706" y="8831182"/>
          <a:ext cx="349290" cy="340273"/>
        </a:xfrm>
        <a:prstGeom prst="rect">
          <a:avLst/>
        </a:prstGeom>
        <a:ln w="0">
          <a:noFill/>
        </a:ln>
      </xdr:spPr>
    </xdr:pic>
    <xdr:clientData/>
  </xdr:twoCellAnchor>
  <xdr:twoCellAnchor editAs="oneCell">
    <xdr:from>
      <xdr:col>14</xdr:col>
      <xdr:colOff>297083</xdr:colOff>
      <xdr:row>24</xdr:row>
      <xdr:rowOff>298622</xdr:rowOff>
    </xdr:from>
    <xdr:to>
      <xdr:col>14</xdr:col>
      <xdr:colOff>688328</xdr:colOff>
      <xdr:row>25</xdr:row>
      <xdr:rowOff>344520</xdr:rowOff>
    </xdr:to>
    <xdr:pic>
      <xdr:nvPicPr>
        <xdr:cNvPr id="36" name="Image 2" descr="Valorisation de la matière organique par la méthanisation territoriale à  Bannalec par CVE Biogaz de Bannalec">
          <a:extLst>
            <a:ext uri="{FF2B5EF4-FFF2-40B4-BE49-F238E27FC236}">
              <a16:creationId xmlns:a16="http://schemas.microsoft.com/office/drawing/2014/main" id="{8E21FA83-3C0F-4B7B-BE19-DAEBA2F12FD7}"/>
            </a:ext>
          </a:extLst>
        </xdr:cNvPr>
        <xdr:cNvPicPr/>
      </xdr:nvPicPr>
      <xdr:blipFill>
        <a:blip xmlns:r="http://schemas.openxmlformats.org/officeDocument/2006/relationships" r:embed="rId4"/>
        <a:stretch/>
      </xdr:blipFill>
      <xdr:spPr>
        <a:xfrm>
          <a:off x="13427976" y="9510658"/>
          <a:ext cx="391245" cy="336318"/>
        </a:xfrm>
        <a:prstGeom prst="rect">
          <a:avLst/>
        </a:prstGeom>
        <a:ln w="0">
          <a:noFill/>
        </a:ln>
      </xdr:spPr>
    </xdr:pic>
    <xdr:clientData/>
  </xdr:twoCellAnchor>
  <xdr:twoCellAnchor>
    <xdr:from>
      <xdr:col>19</xdr:col>
      <xdr:colOff>521970</xdr:colOff>
      <xdr:row>20</xdr:row>
      <xdr:rowOff>571501</xdr:rowOff>
    </xdr:from>
    <xdr:to>
      <xdr:col>19</xdr:col>
      <xdr:colOff>952499</xdr:colOff>
      <xdr:row>22</xdr:row>
      <xdr:rowOff>8258</xdr:rowOff>
    </xdr:to>
    <xdr:sp macro="" textlink="">
      <xdr:nvSpPr>
        <xdr:cNvPr id="37" name="Flèche : bas 6">
          <a:extLst>
            <a:ext uri="{FF2B5EF4-FFF2-40B4-BE49-F238E27FC236}">
              <a16:creationId xmlns:a16="http://schemas.microsoft.com/office/drawing/2014/main" id="{DCC1C723-14DB-4577-AE0A-C93E94E5F808}"/>
            </a:ext>
          </a:extLst>
        </xdr:cNvPr>
        <xdr:cNvSpPr/>
      </xdr:nvSpPr>
      <xdr:spPr>
        <a:xfrm>
          <a:off x="28144470" y="9096376"/>
          <a:ext cx="430529" cy="508320"/>
        </a:xfrm>
        <a:prstGeom prst="downArrow">
          <a:avLst>
            <a:gd name="adj1" fmla="val 50000"/>
            <a:gd name="adj2" fmla="val 50000"/>
          </a:avLst>
        </a:prstGeom>
        <a:solidFill>
          <a:srgbClr val="C00000"/>
        </a:solidFill>
        <a:ln w="0">
          <a:solidFill>
            <a:srgbClr val="00B050"/>
          </a:solidFill>
        </a:ln>
      </xdr:spPr>
      <xdr:style>
        <a:lnRef idx="2">
          <a:schemeClr val="accent1">
            <a:shade val="15000"/>
          </a:schemeClr>
        </a:lnRef>
        <a:fillRef idx="1">
          <a:schemeClr val="accent1"/>
        </a:fillRef>
        <a:effectRef idx="0">
          <a:schemeClr val="accent1"/>
        </a:effectRef>
        <a:fontRef idx="minor"/>
      </xdr:style>
    </xdr:sp>
    <xdr:clientData/>
  </xdr:twoCellAnchor>
  <xdr:oneCellAnchor>
    <xdr:from>
      <xdr:col>9</xdr:col>
      <xdr:colOff>199723</xdr:colOff>
      <xdr:row>53</xdr:row>
      <xdr:rowOff>170348</xdr:rowOff>
    </xdr:from>
    <xdr:ext cx="271725" cy="304513"/>
    <xdr:pic>
      <xdr:nvPicPr>
        <xdr:cNvPr id="40" name="Image 3" descr="L'énergie éolienne - Icônes électronique gratuites">
          <a:extLst>
            <a:ext uri="{FF2B5EF4-FFF2-40B4-BE49-F238E27FC236}">
              <a16:creationId xmlns:a16="http://schemas.microsoft.com/office/drawing/2014/main" id="{6958D8EC-6084-4519-8C43-A26D48CF9664}"/>
            </a:ext>
          </a:extLst>
        </xdr:cNvPr>
        <xdr:cNvPicPr/>
      </xdr:nvPicPr>
      <xdr:blipFill>
        <a:blip xmlns:r="http://schemas.openxmlformats.org/officeDocument/2006/relationships" r:embed="rId2"/>
        <a:stretch/>
      </xdr:blipFill>
      <xdr:spPr>
        <a:xfrm>
          <a:off x="7043753" y="8794283"/>
          <a:ext cx="271725" cy="304513"/>
        </a:xfrm>
        <a:prstGeom prst="rect">
          <a:avLst/>
        </a:prstGeom>
        <a:ln w="0">
          <a:noFill/>
        </a:ln>
      </xdr:spPr>
    </xdr:pic>
    <xdr:clientData/>
  </xdr:oneCellAnchor>
  <xdr:oneCellAnchor>
    <xdr:from>
      <xdr:col>14</xdr:col>
      <xdr:colOff>362208</xdr:colOff>
      <xdr:row>57</xdr:row>
      <xdr:rowOff>196798</xdr:rowOff>
    </xdr:from>
    <xdr:ext cx="267540" cy="277603"/>
    <xdr:pic>
      <xdr:nvPicPr>
        <xdr:cNvPr id="41" name="Image 8" descr="Panneau solaire - Icônes la technologie gratuites">
          <a:extLst>
            <a:ext uri="{FF2B5EF4-FFF2-40B4-BE49-F238E27FC236}">
              <a16:creationId xmlns:a16="http://schemas.microsoft.com/office/drawing/2014/main" id="{1348463D-0BE0-4456-8C28-CF4CC0E55B71}"/>
            </a:ext>
          </a:extLst>
        </xdr:cNvPr>
        <xdr:cNvPicPr/>
      </xdr:nvPicPr>
      <xdr:blipFill>
        <a:blip xmlns:r="http://schemas.openxmlformats.org/officeDocument/2006/relationships" r:embed="rId3"/>
        <a:stretch/>
      </xdr:blipFill>
      <xdr:spPr>
        <a:xfrm>
          <a:off x="13328273" y="10295203"/>
          <a:ext cx="267540" cy="277603"/>
        </a:xfrm>
        <a:prstGeom prst="rect">
          <a:avLst/>
        </a:prstGeom>
        <a:ln w="0">
          <a:noFill/>
        </a:ln>
      </xdr:spPr>
    </xdr:pic>
    <xdr:clientData/>
  </xdr:oneCellAnchor>
  <xdr:oneCellAnchor>
    <xdr:from>
      <xdr:col>9</xdr:col>
      <xdr:colOff>116381</xdr:colOff>
      <xdr:row>54</xdr:row>
      <xdr:rowOff>283110</xdr:rowOff>
    </xdr:from>
    <xdr:ext cx="400770" cy="335139"/>
    <xdr:pic>
      <xdr:nvPicPr>
        <xdr:cNvPr id="42" name="Image 2" descr="Valorisation de la matière organique par la méthanisation territoriale à  Bannalec par CVE Biogaz de Bannalec">
          <a:extLst>
            <a:ext uri="{FF2B5EF4-FFF2-40B4-BE49-F238E27FC236}">
              <a16:creationId xmlns:a16="http://schemas.microsoft.com/office/drawing/2014/main" id="{CB194A52-7764-481E-B39D-436B14B5A2E3}"/>
            </a:ext>
          </a:extLst>
        </xdr:cNvPr>
        <xdr:cNvPicPr/>
      </xdr:nvPicPr>
      <xdr:blipFill>
        <a:blip xmlns:r="http://schemas.openxmlformats.org/officeDocument/2006/relationships" r:embed="rId4"/>
        <a:stretch/>
      </xdr:blipFill>
      <xdr:spPr>
        <a:xfrm>
          <a:off x="6958506" y="9446795"/>
          <a:ext cx="400770" cy="335139"/>
        </a:xfrm>
        <a:prstGeom prst="rect">
          <a:avLst/>
        </a:prstGeom>
        <a:ln w="0">
          <a:noFill/>
        </a:ln>
      </xdr:spPr>
    </xdr:pic>
    <xdr:clientData/>
  </xdr:oneCellAnchor>
  <xdr:oneCellAnchor>
    <xdr:from>
      <xdr:col>9</xdr:col>
      <xdr:colOff>173192</xdr:colOff>
      <xdr:row>57</xdr:row>
      <xdr:rowOff>71758</xdr:rowOff>
    </xdr:from>
    <xdr:ext cx="346425" cy="365883"/>
    <xdr:pic>
      <xdr:nvPicPr>
        <xdr:cNvPr id="43" name="Image 4" descr="Panneau solaire - Icônes la technologie gratuites">
          <a:extLst>
            <a:ext uri="{FF2B5EF4-FFF2-40B4-BE49-F238E27FC236}">
              <a16:creationId xmlns:a16="http://schemas.microsoft.com/office/drawing/2014/main" id="{1CAEBF6C-13EB-4930-9055-90D8EA415298}"/>
            </a:ext>
          </a:extLst>
        </xdr:cNvPr>
        <xdr:cNvPicPr/>
      </xdr:nvPicPr>
      <xdr:blipFill>
        <a:blip xmlns:r="http://schemas.openxmlformats.org/officeDocument/2006/relationships" r:embed="rId5"/>
        <a:stretch/>
      </xdr:blipFill>
      <xdr:spPr>
        <a:xfrm>
          <a:off x="7011507" y="10166353"/>
          <a:ext cx="346425" cy="365883"/>
        </a:xfrm>
        <a:prstGeom prst="rect">
          <a:avLst/>
        </a:prstGeom>
        <a:ln w="0">
          <a:noFill/>
        </a:ln>
      </xdr:spPr>
    </xdr:pic>
    <xdr:clientData/>
  </xdr:oneCellAnchor>
  <xdr:oneCellAnchor>
    <xdr:from>
      <xdr:col>9</xdr:col>
      <xdr:colOff>232034</xdr:colOff>
      <xdr:row>63</xdr:row>
      <xdr:rowOff>225056</xdr:rowOff>
    </xdr:from>
    <xdr:ext cx="322500" cy="330394"/>
    <xdr:pic>
      <xdr:nvPicPr>
        <xdr:cNvPr id="44" name="Image 5" descr="Stickers et autocollant flamme">
          <a:extLst>
            <a:ext uri="{FF2B5EF4-FFF2-40B4-BE49-F238E27FC236}">
              <a16:creationId xmlns:a16="http://schemas.microsoft.com/office/drawing/2014/main" id="{CC61F386-D915-478C-8113-081FFE0228B3}"/>
            </a:ext>
          </a:extLst>
        </xdr:cNvPr>
        <xdr:cNvPicPr/>
      </xdr:nvPicPr>
      <xdr:blipFill>
        <a:blip xmlns:r="http://schemas.openxmlformats.org/officeDocument/2006/relationships" r:embed="rId6"/>
        <a:stretch/>
      </xdr:blipFill>
      <xdr:spPr>
        <a:xfrm>
          <a:off x="12023984" y="27409406"/>
          <a:ext cx="322500" cy="330394"/>
        </a:xfrm>
        <a:prstGeom prst="rect">
          <a:avLst/>
        </a:prstGeom>
        <a:ln w="0">
          <a:noFill/>
        </a:ln>
      </xdr:spPr>
    </xdr:pic>
    <xdr:clientData/>
  </xdr:oneCellAnchor>
  <xdr:oneCellAnchor>
    <xdr:from>
      <xdr:col>14</xdr:col>
      <xdr:colOff>342455</xdr:colOff>
      <xdr:row>63</xdr:row>
      <xdr:rowOff>43526</xdr:rowOff>
    </xdr:from>
    <xdr:ext cx="319725" cy="314207"/>
    <xdr:pic>
      <xdr:nvPicPr>
        <xdr:cNvPr id="50" name="Image 7" descr="Stickers et autocollant flamme">
          <a:extLst>
            <a:ext uri="{FF2B5EF4-FFF2-40B4-BE49-F238E27FC236}">
              <a16:creationId xmlns:a16="http://schemas.microsoft.com/office/drawing/2014/main" id="{FFAE09E9-0337-4731-8679-32DF2FF0A563}"/>
            </a:ext>
          </a:extLst>
        </xdr:cNvPr>
        <xdr:cNvPicPr/>
      </xdr:nvPicPr>
      <xdr:blipFill>
        <a:blip xmlns:r="http://schemas.openxmlformats.org/officeDocument/2006/relationships" r:embed="rId6"/>
        <a:stretch/>
      </xdr:blipFill>
      <xdr:spPr>
        <a:xfrm>
          <a:off x="15455455" y="24443401"/>
          <a:ext cx="319725" cy="314207"/>
        </a:xfrm>
        <a:prstGeom prst="rect">
          <a:avLst/>
        </a:prstGeom>
        <a:ln w="0">
          <a:noFill/>
        </a:ln>
      </xdr:spPr>
    </xdr:pic>
    <xdr:clientData/>
  </xdr:oneCellAnchor>
  <xdr:twoCellAnchor>
    <xdr:from>
      <xdr:col>5</xdr:col>
      <xdr:colOff>507046</xdr:colOff>
      <xdr:row>53</xdr:row>
      <xdr:rowOff>146685</xdr:rowOff>
    </xdr:from>
    <xdr:to>
      <xdr:col>5</xdr:col>
      <xdr:colOff>1045844</xdr:colOff>
      <xdr:row>54</xdr:row>
      <xdr:rowOff>264328</xdr:rowOff>
    </xdr:to>
    <xdr:sp macro="" textlink="">
      <xdr:nvSpPr>
        <xdr:cNvPr id="52" name="Flèche : bas 13">
          <a:extLst>
            <a:ext uri="{FF2B5EF4-FFF2-40B4-BE49-F238E27FC236}">
              <a16:creationId xmlns:a16="http://schemas.microsoft.com/office/drawing/2014/main" id="{9D518228-630C-44B4-8951-C5DD272570C8}"/>
            </a:ext>
          </a:extLst>
        </xdr:cNvPr>
        <xdr:cNvSpPr/>
      </xdr:nvSpPr>
      <xdr:spPr>
        <a:xfrm>
          <a:off x="10603546" y="23197185"/>
          <a:ext cx="538798" cy="641518"/>
        </a:xfrm>
        <a:prstGeom prst="downArrow">
          <a:avLst>
            <a:gd name="adj1" fmla="val 50000"/>
            <a:gd name="adj2" fmla="val 50000"/>
          </a:avLst>
        </a:prstGeom>
        <a:solidFill>
          <a:srgbClr val="C00000"/>
        </a:solidFill>
        <a:ln w="0">
          <a:solidFill>
            <a:srgbClr val="FFC000"/>
          </a:solidFill>
        </a:ln>
      </xdr:spPr>
      <xdr:style>
        <a:lnRef idx="2">
          <a:schemeClr val="accent1">
            <a:shade val="15000"/>
          </a:schemeClr>
        </a:lnRef>
        <a:fillRef idx="1">
          <a:schemeClr val="accent1"/>
        </a:fillRef>
        <a:effectRef idx="0">
          <a:schemeClr val="accent1"/>
        </a:effectRef>
        <a:fontRef idx="minor"/>
      </xdr:style>
      <xdr:txBody>
        <a:bodyPr/>
        <a:lstStyle/>
        <a:p>
          <a:endParaRPr lang="fr-FR"/>
        </a:p>
      </xdr:txBody>
    </xdr:sp>
    <xdr:clientData/>
  </xdr:twoCellAnchor>
  <xdr:oneCellAnchor>
    <xdr:from>
      <xdr:col>14</xdr:col>
      <xdr:colOff>353813</xdr:colOff>
      <xdr:row>53</xdr:row>
      <xdr:rowOff>177039</xdr:rowOff>
    </xdr:from>
    <xdr:ext cx="351195" cy="340273"/>
    <xdr:pic>
      <xdr:nvPicPr>
        <xdr:cNvPr id="53" name="Image 35" descr="L'énergie éolienne - Icônes électronique gratuites">
          <a:extLst>
            <a:ext uri="{FF2B5EF4-FFF2-40B4-BE49-F238E27FC236}">
              <a16:creationId xmlns:a16="http://schemas.microsoft.com/office/drawing/2014/main" id="{63BE6FE9-B317-4948-8EC4-C98FC107397B}"/>
            </a:ext>
          </a:extLst>
        </xdr:cNvPr>
        <xdr:cNvPicPr/>
      </xdr:nvPicPr>
      <xdr:blipFill>
        <a:blip xmlns:r="http://schemas.openxmlformats.org/officeDocument/2006/relationships" r:embed="rId7"/>
        <a:stretch/>
      </xdr:blipFill>
      <xdr:spPr>
        <a:xfrm>
          <a:off x="13325593" y="8793354"/>
          <a:ext cx="351195" cy="340273"/>
        </a:xfrm>
        <a:prstGeom prst="rect">
          <a:avLst/>
        </a:prstGeom>
        <a:ln w="0">
          <a:noFill/>
        </a:ln>
      </xdr:spPr>
    </xdr:pic>
    <xdr:clientData/>
  </xdr:oneCellAnchor>
  <xdr:oneCellAnchor>
    <xdr:from>
      <xdr:col>14</xdr:col>
      <xdr:colOff>297083</xdr:colOff>
      <xdr:row>54</xdr:row>
      <xdr:rowOff>298622</xdr:rowOff>
    </xdr:from>
    <xdr:ext cx="393150" cy="357999"/>
    <xdr:pic>
      <xdr:nvPicPr>
        <xdr:cNvPr id="54" name="Image 2" descr="Valorisation de la matière organique par la méthanisation territoriale à  Bannalec par CVE Biogaz de Bannalec">
          <a:extLst>
            <a:ext uri="{FF2B5EF4-FFF2-40B4-BE49-F238E27FC236}">
              <a16:creationId xmlns:a16="http://schemas.microsoft.com/office/drawing/2014/main" id="{76173808-4D0C-4BC0-9381-0E591826642B}"/>
            </a:ext>
          </a:extLst>
        </xdr:cNvPr>
        <xdr:cNvPicPr/>
      </xdr:nvPicPr>
      <xdr:blipFill>
        <a:blip xmlns:r="http://schemas.openxmlformats.org/officeDocument/2006/relationships" r:embed="rId4"/>
        <a:stretch/>
      </xdr:blipFill>
      <xdr:spPr>
        <a:xfrm>
          <a:off x="13265053" y="9456592"/>
          <a:ext cx="393150" cy="357999"/>
        </a:xfrm>
        <a:prstGeom prst="rect">
          <a:avLst/>
        </a:prstGeom>
        <a:ln w="0">
          <a:noFill/>
        </a:ln>
      </xdr:spPr>
    </xdr:pic>
    <xdr:clientData/>
  </xdr:oneCellAnchor>
  <xdr:twoCellAnchor>
    <xdr:from>
      <xdr:col>19</xdr:col>
      <xdr:colOff>571499</xdr:colOff>
      <xdr:row>50</xdr:row>
      <xdr:rowOff>641033</xdr:rowOff>
    </xdr:from>
    <xdr:to>
      <xdr:col>19</xdr:col>
      <xdr:colOff>1020126</xdr:colOff>
      <xdr:row>51</xdr:row>
      <xdr:rowOff>287657</xdr:rowOff>
    </xdr:to>
    <xdr:sp macro="" textlink="">
      <xdr:nvSpPr>
        <xdr:cNvPr id="55" name="Flèche : bas 6">
          <a:extLst>
            <a:ext uri="{FF2B5EF4-FFF2-40B4-BE49-F238E27FC236}">
              <a16:creationId xmlns:a16="http://schemas.microsoft.com/office/drawing/2014/main" id="{9B3C5E0A-A63E-43DF-A25E-E40B0065678E}"/>
            </a:ext>
          </a:extLst>
        </xdr:cNvPr>
        <xdr:cNvSpPr/>
      </xdr:nvSpPr>
      <xdr:spPr>
        <a:xfrm>
          <a:off x="25145999" y="21572221"/>
          <a:ext cx="448627" cy="527686"/>
        </a:xfrm>
        <a:prstGeom prst="downArrow">
          <a:avLst>
            <a:gd name="adj1" fmla="val 50000"/>
            <a:gd name="adj2" fmla="val 50000"/>
          </a:avLst>
        </a:prstGeom>
        <a:solidFill>
          <a:srgbClr val="C00000"/>
        </a:solidFill>
        <a:ln w="0">
          <a:solidFill>
            <a:srgbClr val="00B050"/>
          </a:solidFill>
        </a:ln>
      </xdr:spPr>
      <xdr:style>
        <a:lnRef idx="2">
          <a:schemeClr val="accent1">
            <a:shade val="15000"/>
          </a:schemeClr>
        </a:lnRef>
        <a:fillRef idx="1">
          <a:schemeClr val="accent1"/>
        </a:fillRef>
        <a:effectRef idx="0">
          <a:schemeClr val="accent1"/>
        </a:effectRef>
        <a:fontRef idx="minor"/>
      </xdr:style>
    </xdr:sp>
    <xdr:clientData/>
  </xdr:twoCellAnchor>
  <xdr:oneCellAnchor>
    <xdr:from>
      <xdr:col>9</xdr:col>
      <xdr:colOff>199723</xdr:colOff>
      <xdr:row>83</xdr:row>
      <xdr:rowOff>170348</xdr:rowOff>
    </xdr:from>
    <xdr:ext cx="271725" cy="304513"/>
    <xdr:pic>
      <xdr:nvPicPr>
        <xdr:cNvPr id="26" name="Image 3" descr="L'énergie éolienne - Icônes électronique gratuites">
          <a:extLst>
            <a:ext uri="{FF2B5EF4-FFF2-40B4-BE49-F238E27FC236}">
              <a16:creationId xmlns:a16="http://schemas.microsoft.com/office/drawing/2014/main" id="{57515BB9-B00D-46B6-AB54-4B323A128F10}"/>
            </a:ext>
          </a:extLst>
        </xdr:cNvPr>
        <xdr:cNvPicPr/>
      </xdr:nvPicPr>
      <xdr:blipFill>
        <a:blip xmlns:r="http://schemas.openxmlformats.org/officeDocument/2006/relationships" r:embed="rId2"/>
        <a:stretch/>
      </xdr:blipFill>
      <xdr:spPr>
        <a:xfrm>
          <a:off x="9066632" y="20605803"/>
          <a:ext cx="271725" cy="304513"/>
        </a:xfrm>
        <a:prstGeom prst="rect">
          <a:avLst/>
        </a:prstGeom>
        <a:ln w="0">
          <a:noFill/>
        </a:ln>
      </xdr:spPr>
    </xdr:pic>
    <xdr:clientData/>
  </xdr:oneCellAnchor>
  <xdr:oneCellAnchor>
    <xdr:from>
      <xdr:col>14</xdr:col>
      <xdr:colOff>362208</xdr:colOff>
      <xdr:row>87</xdr:row>
      <xdr:rowOff>196798</xdr:rowOff>
    </xdr:from>
    <xdr:ext cx="267540" cy="277603"/>
    <xdr:pic>
      <xdr:nvPicPr>
        <xdr:cNvPr id="27" name="Image 8" descr="Panneau solaire - Icônes la technologie gratuites">
          <a:extLst>
            <a:ext uri="{FF2B5EF4-FFF2-40B4-BE49-F238E27FC236}">
              <a16:creationId xmlns:a16="http://schemas.microsoft.com/office/drawing/2014/main" id="{9803C185-E132-4C6A-8902-3346E4C92119}"/>
            </a:ext>
          </a:extLst>
        </xdr:cNvPr>
        <xdr:cNvPicPr/>
      </xdr:nvPicPr>
      <xdr:blipFill>
        <a:blip xmlns:r="http://schemas.openxmlformats.org/officeDocument/2006/relationships" r:embed="rId3"/>
        <a:stretch/>
      </xdr:blipFill>
      <xdr:spPr>
        <a:xfrm>
          <a:off x="15480981" y="22156253"/>
          <a:ext cx="267540" cy="277603"/>
        </a:xfrm>
        <a:prstGeom prst="rect">
          <a:avLst/>
        </a:prstGeom>
        <a:ln w="0">
          <a:noFill/>
        </a:ln>
      </xdr:spPr>
    </xdr:pic>
    <xdr:clientData/>
  </xdr:oneCellAnchor>
  <xdr:oneCellAnchor>
    <xdr:from>
      <xdr:col>9</xdr:col>
      <xdr:colOff>116381</xdr:colOff>
      <xdr:row>84</xdr:row>
      <xdr:rowOff>283110</xdr:rowOff>
    </xdr:from>
    <xdr:ext cx="400770" cy="335139"/>
    <xdr:pic>
      <xdr:nvPicPr>
        <xdr:cNvPr id="38" name="Image 2" descr="Valorisation de la matière organique par la méthanisation territoriale à  Bannalec par CVE Biogaz de Bannalec">
          <a:extLst>
            <a:ext uri="{FF2B5EF4-FFF2-40B4-BE49-F238E27FC236}">
              <a16:creationId xmlns:a16="http://schemas.microsoft.com/office/drawing/2014/main" id="{B4A65310-1D06-40B0-ADC8-FD246A2C0510}"/>
            </a:ext>
          </a:extLst>
        </xdr:cNvPr>
        <xdr:cNvPicPr/>
      </xdr:nvPicPr>
      <xdr:blipFill>
        <a:blip xmlns:r="http://schemas.openxmlformats.org/officeDocument/2006/relationships" r:embed="rId4"/>
        <a:stretch/>
      </xdr:blipFill>
      <xdr:spPr>
        <a:xfrm>
          <a:off x="8983290" y="21255428"/>
          <a:ext cx="400770" cy="335139"/>
        </a:xfrm>
        <a:prstGeom prst="rect">
          <a:avLst/>
        </a:prstGeom>
        <a:ln w="0">
          <a:noFill/>
        </a:ln>
      </xdr:spPr>
    </xdr:pic>
    <xdr:clientData/>
  </xdr:oneCellAnchor>
  <xdr:oneCellAnchor>
    <xdr:from>
      <xdr:col>9</xdr:col>
      <xdr:colOff>173192</xdr:colOff>
      <xdr:row>87</xdr:row>
      <xdr:rowOff>71758</xdr:rowOff>
    </xdr:from>
    <xdr:ext cx="346425" cy="365883"/>
    <xdr:pic>
      <xdr:nvPicPr>
        <xdr:cNvPr id="39" name="Image 4" descr="Panneau solaire - Icônes la technologie gratuites">
          <a:extLst>
            <a:ext uri="{FF2B5EF4-FFF2-40B4-BE49-F238E27FC236}">
              <a16:creationId xmlns:a16="http://schemas.microsoft.com/office/drawing/2014/main" id="{6BEA12BA-B2AD-49FD-A616-2DC69EE01209}"/>
            </a:ext>
          </a:extLst>
        </xdr:cNvPr>
        <xdr:cNvPicPr/>
      </xdr:nvPicPr>
      <xdr:blipFill>
        <a:blip xmlns:r="http://schemas.openxmlformats.org/officeDocument/2006/relationships" r:embed="rId5"/>
        <a:stretch/>
      </xdr:blipFill>
      <xdr:spPr>
        <a:xfrm>
          <a:off x="9040101" y="22031213"/>
          <a:ext cx="346425" cy="365883"/>
        </a:xfrm>
        <a:prstGeom prst="rect">
          <a:avLst/>
        </a:prstGeom>
        <a:ln w="0">
          <a:noFill/>
        </a:ln>
      </xdr:spPr>
    </xdr:pic>
    <xdr:clientData/>
  </xdr:oneCellAnchor>
  <xdr:oneCellAnchor>
    <xdr:from>
      <xdr:col>9</xdr:col>
      <xdr:colOff>251084</xdr:colOff>
      <xdr:row>93</xdr:row>
      <xdr:rowOff>110756</xdr:rowOff>
    </xdr:from>
    <xdr:ext cx="322500" cy="330394"/>
    <xdr:pic>
      <xdr:nvPicPr>
        <xdr:cNvPr id="56" name="Image 5" descr="Stickers et autocollant flamme">
          <a:extLst>
            <a:ext uri="{FF2B5EF4-FFF2-40B4-BE49-F238E27FC236}">
              <a16:creationId xmlns:a16="http://schemas.microsoft.com/office/drawing/2014/main" id="{B84F9392-D205-4FBC-BCF3-027319155CA2}"/>
            </a:ext>
          </a:extLst>
        </xdr:cNvPr>
        <xdr:cNvPicPr/>
      </xdr:nvPicPr>
      <xdr:blipFill>
        <a:blip xmlns:r="http://schemas.openxmlformats.org/officeDocument/2006/relationships" r:embed="rId6"/>
        <a:stretch/>
      </xdr:blipFill>
      <xdr:spPr>
        <a:xfrm>
          <a:off x="12043034" y="39830006"/>
          <a:ext cx="322500" cy="330394"/>
        </a:xfrm>
        <a:prstGeom prst="rect">
          <a:avLst/>
        </a:prstGeom>
        <a:ln w="0">
          <a:noFill/>
        </a:ln>
      </xdr:spPr>
    </xdr:pic>
    <xdr:clientData/>
  </xdr:oneCellAnchor>
  <xdr:oneCellAnchor>
    <xdr:from>
      <xdr:col>14</xdr:col>
      <xdr:colOff>342455</xdr:colOff>
      <xdr:row>93</xdr:row>
      <xdr:rowOff>43526</xdr:rowOff>
    </xdr:from>
    <xdr:ext cx="319725" cy="314207"/>
    <xdr:pic>
      <xdr:nvPicPr>
        <xdr:cNvPr id="57" name="Image 7" descr="Stickers et autocollant flamme">
          <a:extLst>
            <a:ext uri="{FF2B5EF4-FFF2-40B4-BE49-F238E27FC236}">
              <a16:creationId xmlns:a16="http://schemas.microsoft.com/office/drawing/2014/main" id="{1288E1A3-2B0B-4F06-B121-1E87BF758FAA}"/>
            </a:ext>
          </a:extLst>
        </xdr:cNvPr>
        <xdr:cNvPicPr/>
      </xdr:nvPicPr>
      <xdr:blipFill>
        <a:blip xmlns:r="http://schemas.openxmlformats.org/officeDocument/2006/relationships" r:embed="rId6"/>
        <a:stretch/>
      </xdr:blipFill>
      <xdr:spPr>
        <a:xfrm>
          <a:off x="15461228" y="24600708"/>
          <a:ext cx="319725" cy="314207"/>
        </a:xfrm>
        <a:prstGeom prst="rect">
          <a:avLst/>
        </a:prstGeom>
        <a:ln w="0">
          <a:noFill/>
        </a:ln>
      </xdr:spPr>
    </xdr:pic>
    <xdr:clientData/>
  </xdr:oneCellAnchor>
  <xdr:twoCellAnchor>
    <xdr:from>
      <xdr:col>5</xdr:col>
      <xdr:colOff>510540</xdr:colOff>
      <xdr:row>83</xdr:row>
      <xdr:rowOff>298133</xdr:rowOff>
    </xdr:from>
    <xdr:to>
      <xdr:col>5</xdr:col>
      <xdr:colOff>1004887</xdr:colOff>
      <xdr:row>85</xdr:row>
      <xdr:rowOff>22395</xdr:rowOff>
    </xdr:to>
    <xdr:sp macro="" textlink="">
      <xdr:nvSpPr>
        <xdr:cNvPr id="58" name="Flèche : bas 13">
          <a:extLst>
            <a:ext uri="{FF2B5EF4-FFF2-40B4-BE49-F238E27FC236}">
              <a16:creationId xmlns:a16="http://schemas.microsoft.com/office/drawing/2014/main" id="{9FE35141-B09D-4B30-A874-6B840A8DFF43}"/>
            </a:ext>
          </a:extLst>
        </xdr:cNvPr>
        <xdr:cNvSpPr/>
      </xdr:nvSpPr>
      <xdr:spPr>
        <a:xfrm>
          <a:off x="10587990" y="40436483"/>
          <a:ext cx="494347" cy="733912"/>
        </a:xfrm>
        <a:prstGeom prst="downArrow">
          <a:avLst>
            <a:gd name="adj1" fmla="val 50000"/>
            <a:gd name="adj2" fmla="val 50000"/>
          </a:avLst>
        </a:prstGeom>
        <a:solidFill>
          <a:srgbClr val="C00000"/>
        </a:solidFill>
        <a:ln w="0">
          <a:solidFill>
            <a:srgbClr val="FFC000"/>
          </a:solidFill>
        </a:ln>
      </xdr:spPr>
      <xdr:style>
        <a:lnRef idx="2">
          <a:schemeClr val="accent1">
            <a:shade val="15000"/>
          </a:schemeClr>
        </a:lnRef>
        <a:fillRef idx="1">
          <a:schemeClr val="accent1"/>
        </a:fillRef>
        <a:effectRef idx="0">
          <a:schemeClr val="accent1"/>
        </a:effectRef>
        <a:fontRef idx="minor"/>
      </xdr:style>
      <xdr:txBody>
        <a:bodyPr/>
        <a:lstStyle/>
        <a:p>
          <a:endParaRPr lang="fr-FR"/>
        </a:p>
      </xdr:txBody>
    </xdr:sp>
    <xdr:clientData/>
  </xdr:twoCellAnchor>
  <xdr:oneCellAnchor>
    <xdr:from>
      <xdr:col>14</xdr:col>
      <xdr:colOff>353813</xdr:colOff>
      <xdr:row>83</xdr:row>
      <xdr:rowOff>177039</xdr:rowOff>
    </xdr:from>
    <xdr:ext cx="351195" cy="340273"/>
    <xdr:pic>
      <xdr:nvPicPr>
        <xdr:cNvPr id="61" name="Image 35" descr="L'énergie éolienne - Icônes électronique gratuites">
          <a:extLst>
            <a:ext uri="{FF2B5EF4-FFF2-40B4-BE49-F238E27FC236}">
              <a16:creationId xmlns:a16="http://schemas.microsoft.com/office/drawing/2014/main" id="{CCFCCFA8-E7DA-454C-A068-B185CA2CF2B3}"/>
            </a:ext>
          </a:extLst>
        </xdr:cNvPr>
        <xdr:cNvPicPr/>
      </xdr:nvPicPr>
      <xdr:blipFill>
        <a:blip xmlns:r="http://schemas.openxmlformats.org/officeDocument/2006/relationships" r:embed="rId7"/>
        <a:stretch/>
      </xdr:blipFill>
      <xdr:spPr>
        <a:xfrm>
          <a:off x="15472586" y="20612494"/>
          <a:ext cx="351195" cy="340273"/>
        </a:xfrm>
        <a:prstGeom prst="rect">
          <a:avLst/>
        </a:prstGeom>
        <a:ln w="0">
          <a:noFill/>
        </a:ln>
      </xdr:spPr>
    </xdr:pic>
    <xdr:clientData/>
  </xdr:oneCellAnchor>
  <xdr:oneCellAnchor>
    <xdr:from>
      <xdr:col>14</xdr:col>
      <xdr:colOff>297083</xdr:colOff>
      <xdr:row>84</xdr:row>
      <xdr:rowOff>298622</xdr:rowOff>
    </xdr:from>
    <xdr:ext cx="393150" cy="357999"/>
    <xdr:pic>
      <xdr:nvPicPr>
        <xdr:cNvPr id="62" name="Image 2" descr="Valorisation de la matière organique par la méthanisation territoriale à  Bannalec par CVE Biogaz de Bannalec">
          <a:extLst>
            <a:ext uri="{FF2B5EF4-FFF2-40B4-BE49-F238E27FC236}">
              <a16:creationId xmlns:a16="http://schemas.microsoft.com/office/drawing/2014/main" id="{1AA3580D-DF72-4F47-A01E-68519D5B8726}"/>
            </a:ext>
          </a:extLst>
        </xdr:cNvPr>
        <xdr:cNvPicPr/>
      </xdr:nvPicPr>
      <xdr:blipFill>
        <a:blip xmlns:r="http://schemas.openxmlformats.org/officeDocument/2006/relationships" r:embed="rId4"/>
        <a:stretch/>
      </xdr:blipFill>
      <xdr:spPr>
        <a:xfrm>
          <a:off x="15415856" y="21270940"/>
          <a:ext cx="393150" cy="357999"/>
        </a:xfrm>
        <a:prstGeom prst="rect">
          <a:avLst/>
        </a:prstGeom>
        <a:ln w="0">
          <a:noFill/>
        </a:ln>
      </xdr:spPr>
    </xdr:pic>
    <xdr:clientData/>
  </xdr:oneCellAnchor>
  <xdr:twoCellAnchor>
    <xdr:from>
      <xdr:col>19</xdr:col>
      <xdr:colOff>498476</xdr:colOff>
      <xdr:row>80</xdr:row>
      <xdr:rowOff>594360</xdr:rowOff>
    </xdr:from>
    <xdr:to>
      <xdr:col>19</xdr:col>
      <xdr:colOff>978217</xdr:colOff>
      <xdr:row>81</xdr:row>
      <xdr:rowOff>287654</xdr:rowOff>
    </xdr:to>
    <xdr:sp macro="" textlink="">
      <xdr:nvSpPr>
        <xdr:cNvPr id="63" name="Flèche : bas 6">
          <a:extLst>
            <a:ext uri="{FF2B5EF4-FFF2-40B4-BE49-F238E27FC236}">
              <a16:creationId xmlns:a16="http://schemas.microsoft.com/office/drawing/2014/main" id="{EB585525-3368-4271-AA2E-F4B72FA2BB2D}"/>
            </a:ext>
          </a:extLst>
        </xdr:cNvPr>
        <xdr:cNvSpPr/>
      </xdr:nvSpPr>
      <xdr:spPr>
        <a:xfrm>
          <a:off x="28120976" y="34717673"/>
          <a:ext cx="479741" cy="526731"/>
        </a:xfrm>
        <a:prstGeom prst="downArrow">
          <a:avLst>
            <a:gd name="adj1" fmla="val 50000"/>
            <a:gd name="adj2" fmla="val 50000"/>
          </a:avLst>
        </a:prstGeom>
        <a:solidFill>
          <a:srgbClr val="C00000"/>
        </a:solidFill>
        <a:ln w="0">
          <a:solidFill>
            <a:srgbClr val="00B050"/>
          </a:solidFill>
        </a:ln>
      </xdr:spPr>
      <xdr:style>
        <a:lnRef idx="2">
          <a:schemeClr val="accent1">
            <a:shade val="15000"/>
          </a:schemeClr>
        </a:lnRef>
        <a:fillRef idx="1">
          <a:schemeClr val="accent1"/>
        </a:fillRef>
        <a:effectRef idx="0">
          <a:schemeClr val="accent1"/>
        </a:effectRef>
        <a:fontRef idx="minor"/>
      </xdr:style>
    </xdr:sp>
    <xdr:clientData/>
  </xdr:twoCellAnchor>
  <xdr:twoCellAnchor>
    <xdr:from>
      <xdr:col>0</xdr:col>
      <xdr:colOff>1071562</xdr:colOff>
      <xdr:row>34</xdr:row>
      <xdr:rowOff>714375</xdr:rowOff>
    </xdr:from>
    <xdr:to>
      <xdr:col>4</xdr:col>
      <xdr:colOff>910590</xdr:colOff>
      <xdr:row>46</xdr:row>
      <xdr:rowOff>171450</xdr:rowOff>
    </xdr:to>
    <xdr:graphicFrame macro="">
      <xdr:nvGraphicFramePr>
        <xdr:cNvPr id="5" name="Graphique 4">
          <a:extLst>
            <a:ext uri="{FF2B5EF4-FFF2-40B4-BE49-F238E27FC236}">
              <a16:creationId xmlns:a16="http://schemas.microsoft.com/office/drawing/2014/main" id="{1EAC160B-DEC5-439D-B46F-9DB22F010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523875</xdr:colOff>
      <xdr:row>64</xdr:row>
      <xdr:rowOff>642937</xdr:rowOff>
    </xdr:from>
    <xdr:to>
      <xdr:col>4</xdr:col>
      <xdr:colOff>1071562</xdr:colOff>
      <xdr:row>76</xdr:row>
      <xdr:rowOff>243840</xdr:rowOff>
    </xdr:to>
    <xdr:graphicFrame macro="">
      <xdr:nvGraphicFramePr>
        <xdr:cNvPr id="11" name="Graphique 10">
          <a:extLst>
            <a:ext uri="{FF2B5EF4-FFF2-40B4-BE49-F238E27FC236}">
              <a16:creationId xmlns:a16="http://schemas.microsoft.com/office/drawing/2014/main" id="{551C00BC-6F59-48E3-83E3-94BF860A64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238125</xdr:colOff>
      <xdr:row>94</xdr:row>
      <xdr:rowOff>642937</xdr:rowOff>
    </xdr:from>
    <xdr:to>
      <xdr:col>5</xdr:col>
      <xdr:colOff>23812</xdr:colOff>
      <xdr:row>106</xdr:row>
      <xdr:rowOff>167640</xdr:rowOff>
    </xdr:to>
    <xdr:graphicFrame macro="">
      <xdr:nvGraphicFramePr>
        <xdr:cNvPr id="13" name="Graphique 12">
          <a:extLst>
            <a:ext uri="{FF2B5EF4-FFF2-40B4-BE49-F238E27FC236}">
              <a16:creationId xmlns:a16="http://schemas.microsoft.com/office/drawing/2014/main" id="{A8AF852B-7709-4A94-AACD-8C86BD173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623888</xdr:colOff>
      <xdr:row>22</xdr:row>
      <xdr:rowOff>1033463</xdr:rowOff>
    </xdr:from>
    <xdr:to>
      <xdr:col>4</xdr:col>
      <xdr:colOff>1100138</xdr:colOff>
      <xdr:row>24</xdr:row>
      <xdr:rowOff>166688</xdr:rowOff>
    </xdr:to>
    <xdr:sp macro="" textlink="">
      <xdr:nvSpPr>
        <xdr:cNvPr id="14" name="Bulle narrative : ronde 13">
          <a:extLst>
            <a:ext uri="{FF2B5EF4-FFF2-40B4-BE49-F238E27FC236}">
              <a16:creationId xmlns:a16="http://schemas.microsoft.com/office/drawing/2014/main" id="{A2D6F8A6-C345-98B3-953A-E3536B2C822F}"/>
            </a:ext>
          </a:extLst>
        </xdr:cNvPr>
        <xdr:cNvSpPr/>
      </xdr:nvSpPr>
      <xdr:spPr>
        <a:xfrm>
          <a:off x="7029451" y="11891963"/>
          <a:ext cx="3500437" cy="1038225"/>
        </a:xfrm>
        <a:prstGeom prst="wedgeEllipseCallout">
          <a:avLst>
            <a:gd name="adj1" fmla="val 70030"/>
            <a:gd name="adj2" fmla="val 6944"/>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000" b="1"/>
            <a:t>Mettre un</a:t>
          </a:r>
          <a:r>
            <a:rPr lang="fr-FR" sz="2000" b="1" baseline="0"/>
            <a:t> % négatif ex :-10%</a:t>
          </a:r>
          <a:endParaRPr lang="fr-FR" sz="2000" b="1"/>
        </a:p>
      </xdr:txBody>
    </xdr:sp>
    <xdr:clientData/>
  </xdr:twoCellAnchor>
  <xdr:twoCellAnchor>
    <xdr:from>
      <xdr:col>21</xdr:col>
      <xdr:colOff>1911351</xdr:colOff>
      <xdr:row>57</xdr:row>
      <xdr:rowOff>220662</xdr:rowOff>
    </xdr:from>
    <xdr:to>
      <xdr:col>22</xdr:col>
      <xdr:colOff>233113</xdr:colOff>
      <xdr:row>57</xdr:row>
      <xdr:rowOff>572799</xdr:rowOff>
    </xdr:to>
    <xdr:sp macro="" textlink="">
      <xdr:nvSpPr>
        <xdr:cNvPr id="18" name="Flèche : bas 6">
          <a:extLst>
            <a:ext uri="{FF2B5EF4-FFF2-40B4-BE49-F238E27FC236}">
              <a16:creationId xmlns:a16="http://schemas.microsoft.com/office/drawing/2014/main" id="{459F2E78-23B1-4825-9ABC-14E46CF3A34D}"/>
            </a:ext>
          </a:extLst>
        </xdr:cNvPr>
        <xdr:cNvSpPr/>
      </xdr:nvSpPr>
      <xdr:spPr>
        <a:xfrm rot="16200000">
          <a:off x="36769695" y="31823006"/>
          <a:ext cx="352137" cy="393449"/>
        </a:xfrm>
        <a:prstGeom prst="downArrow">
          <a:avLst>
            <a:gd name="adj1" fmla="val 50000"/>
            <a:gd name="adj2" fmla="val 50000"/>
          </a:avLst>
        </a:prstGeom>
        <a:solidFill>
          <a:schemeClr val="accent6">
            <a:lumMod val="50000"/>
          </a:schemeClr>
        </a:solidFill>
        <a:ln w="0">
          <a:solidFill>
            <a:srgbClr val="00B050"/>
          </a:solidFill>
        </a:ln>
      </xdr:spPr>
      <xdr:style>
        <a:lnRef idx="2">
          <a:schemeClr val="accent1">
            <a:shade val="15000"/>
          </a:schemeClr>
        </a:lnRef>
        <a:fillRef idx="1">
          <a:schemeClr val="accent1"/>
        </a:fillRef>
        <a:effectRef idx="0">
          <a:schemeClr val="accent1"/>
        </a:effectRef>
        <a:fontRef idx="minor"/>
      </xdr:style>
    </xdr:sp>
    <xdr:clientData/>
  </xdr:twoCellAnchor>
  <xdr:twoCellAnchor>
    <xdr:from>
      <xdr:col>21</xdr:col>
      <xdr:colOff>1862140</xdr:colOff>
      <xdr:row>87</xdr:row>
      <xdr:rowOff>293688</xdr:rowOff>
    </xdr:from>
    <xdr:to>
      <xdr:col>22</xdr:col>
      <xdr:colOff>183902</xdr:colOff>
      <xdr:row>87</xdr:row>
      <xdr:rowOff>645825</xdr:rowOff>
    </xdr:to>
    <xdr:sp macro="" textlink="">
      <xdr:nvSpPr>
        <xdr:cNvPr id="19" name="Flèche : bas 6">
          <a:extLst>
            <a:ext uri="{FF2B5EF4-FFF2-40B4-BE49-F238E27FC236}">
              <a16:creationId xmlns:a16="http://schemas.microsoft.com/office/drawing/2014/main" id="{99B340D3-AD58-4945-9411-B23E6BA866DC}"/>
            </a:ext>
          </a:extLst>
        </xdr:cNvPr>
        <xdr:cNvSpPr/>
      </xdr:nvSpPr>
      <xdr:spPr>
        <a:xfrm rot="16200000">
          <a:off x="36720484" y="49302970"/>
          <a:ext cx="352137" cy="393449"/>
        </a:xfrm>
        <a:prstGeom prst="downArrow">
          <a:avLst>
            <a:gd name="adj1" fmla="val 50000"/>
            <a:gd name="adj2" fmla="val 50000"/>
          </a:avLst>
        </a:prstGeom>
        <a:solidFill>
          <a:schemeClr val="accent6">
            <a:lumMod val="50000"/>
          </a:schemeClr>
        </a:solidFill>
        <a:ln w="0">
          <a:solidFill>
            <a:srgbClr val="00B050"/>
          </a:solidFill>
        </a:ln>
      </xdr:spPr>
      <xdr:style>
        <a:lnRef idx="2">
          <a:schemeClr val="accent1">
            <a:shade val="15000"/>
          </a:schemeClr>
        </a:lnRef>
        <a:fillRef idx="1">
          <a:schemeClr val="accent1"/>
        </a:fillRef>
        <a:effectRef idx="0">
          <a:schemeClr val="accent1"/>
        </a:effectRef>
        <a:fontRef idx="minor"/>
      </xdr:style>
    </xdr:sp>
    <xdr:clientData/>
  </xdr:twoCellAnchor>
  <xdr:twoCellAnchor>
    <xdr:from>
      <xdr:col>20</xdr:col>
      <xdr:colOff>4143376</xdr:colOff>
      <xdr:row>19</xdr:row>
      <xdr:rowOff>190501</xdr:rowOff>
    </xdr:from>
    <xdr:to>
      <xdr:col>24</xdr:col>
      <xdr:colOff>447674</xdr:colOff>
      <xdr:row>22</xdr:row>
      <xdr:rowOff>238126</xdr:rowOff>
    </xdr:to>
    <xdr:sp macro="" textlink="">
      <xdr:nvSpPr>
        <xdr:cNvPr id="22" name="Bulle narrative : ronde 21">
          <a:extLst>
            <a:ext uri="{FF2B5EF4-FFF2-40B4-BE49-F238E27FC236}">
              <a16:creationId xmlns:a16="http://schemas.microsoft.com/office/drawing/2014/main" id="{F7702BB6-DDCC-4E49-AB38-C104DFFBAACD}"/>
            </a:ext>
          </a:extLst>
        </xdr:cNvPr>
        <xdr:cNvSpPr/>
      </xdr:nvSpPr>
      <xdr:spPr>
        <a:xfrm>
          <a:off x="34432876" y="10310814"/>
          <a:ext cx="5353048" cy="1547812"/>
        </a:xfrm>
        <a:prstGeom prst="wedgeEllipseCallout">
          <a:avLst>
            <a:gd name="adj1" fmla="val -129495"/>
            <a:gd name="adj2" fmla="val 33400"/>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000" b="1"/>
            <a:t>Multiplier</a:t>
          </a:r>
          <a:r>
            <a:rPr lang="fr-FR" sz="2000" b="1" baseline="0"/>
            <a:t> les unités selon le plan.   </a:t>
          </a:r>
        </a:p>
        <a:p>
          <a:pPr algn="ctr"/>
          <a:r>
            <a:rPr lang="fr-FR" sz="2000" b="1" baseline="0"/>
            <a:t>ex 100nm3/h d'injection  de biométhane = 2</a:t>
          </a:r>
          <a:endParaRPr lang="fr-FR" sz="2000" b="1"/>
        </a:p>
      </xdr:txBody>
    </xdr:sp>
    <xdr:clientData/>
  </xdr:twoCellAnchor>
  <xdr:twoCellAnchor>
    <xdr:from>
      <xdr:col>2</xdr:col>
      <xdr:colOff>523874</xdr:colOff>
      <xdr:row>52</xdr:row>
      <xdr:rowOff>1047749</xdr:rowOff>
    </xdr:from>
    <xdr:to>
      <xdr:col>4</xdr:col>
      <xdr:colOff>1000124</xdr:colOff>
      <xdr:row>54</xdr:row>
      <xdr:rowOff>323849</xdr:rowOff>
    </xdr:to>
    <xdr:sp macro="" textlink="">
      <xdr:nvSpPr>
        <xdr:cNvPr id="25" name="Bulle narrative : ronde 24">
          <a:extLst>
            <a:ext uri="{FF2B5EF4-FFF2-40B4-BE49-F238E27FC236}">
              <a16:creationId xmlns:a16="http://schemas.microsoft.com/office/drawing/2014/main" id="{5415F54E-483A-4139-8633-C4CCBB7D9F87}"/>
            </a:ext>
          </a:extLst>
        </xdr:cNvPr>
        <xdr:cNvSpPr/>
      </xdr:nvSpPr>
      <xdr:spPr>
        <a:xfrm>
          <a:off x="6929437" y="29313187"/>
          <a:ext cx="3500437" cy="1181100"/>
        </a:xfrm>
        <a:prstGeom prst="wedgeEllipseCallout">
          <a:avLst>
            <a:gd name="adj1" fmla="val 70030"/>
            <a:gd name="adj2" fmla="val 6944"/>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000" b="1"/>
            <a:t>Mettre un</a:t>
          </a:r>
          <a:r>
            <a:rPr lang="fr-FR" sz="2000" b="1" baseline="0"/>
            <a:t> % négatif ex :-10%</a:t>
          </a:r>
          <a:endParaRPr lang="fr-FR" sz="2000" b="1"/>
        </a:p>
      </xdr:txBody>
    </xdr:sp>
    <xdr:clientData/>
  </xdr:twoCellAnchor>
  <xdr:twoCellAnchor>
    <xdr:from>
      <xdr:col>2</xdr:col>
      <xdr:colOff>500062</xdr:colOff>
      <xdr:row>83</xdr:row>
      <xdr:rowOff>119063</xdr:rowOff>
    </xdr:from>
    <xdr:to>
      <xdr:col>4</xdr:col>
      <xdr:colOff>976312</xdr:colOff>
      <xdr:row>84</xdr:row>
      <xdr:rowOff>300038</xdr:rowOff>
    </xdr:to>
    <xdr:sp macro="" textlink="">
      <xdr:nvSpPr>
        <xdr:cNvPr id="29" name="Bulle narrative : ronde 28">
          <a:extLst>
            <a:ext uri="{FF2B5EF4-FFF2-40B4-BE49-F238E27FC236}">
              <a16:creationId xmlns:a16="http://schemas.microsoft.com/office/drawing/2014/main" id="{033633FF-64FE-4C25-973C-B0877FE6C8E3}"/>
            </a:ext>
          </a:extLst>
        </xdr:cNvPr>
        <xdr:cNvSpPr/>
      </xdr:nvSpPr>
      <xdr:spPr>
        <a:xfrm>
          <a:off x="6905625" y="45910501"/>
          <a:ext cx="3500437" cy="1181100"/>
        </a:xfrm>
        <a:prstGeom prst="wedgeEllipseCallout">
          <a:avLst>
            <a:gd name="adj1" fmla="val 70030"/>
            <a:gd name="adj2" fmla="val 6944"/>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000" b="1"/>
            <a:t>Mettre un</a:t>
          </a:r>
          <a:r>
            <a:rPr lang="fr-FR" sz="2000" b="1" baseline="0"/>
            <a:t> % négatif ex :-10%</a:t>
          </a:r>
          <a:endParaRPr lang="fr-FR" sz="2000" b="1"/>
        </a:p>
      </xdr:txBody>
    </xdr:sp>
    <xdr:clientData/>
  </xdr:twoCellAnchor>
  <xdr:twoCellAnchor>
    <xdr:from>
      <xdr:col>20</xdr:col>
      <xdr:colOff>4191000</xdr:colOff>
      <xdr:row>47</xdr:row>
      <xdr:rowOff>95249</xdr:rowOff>
    </xdr:from>
    <xdr:to>
      <xdr:col>24</xdr:col>
      <xdr:colOff>495298</xdr:colOff>
      <xdr:row>51</xdr:row>
      <xdr:rowOff>238124</xdr:rowOff>
    </xdr:to>
    <xdr:sp macro="" textlink="">
      <xdr:nvSpPr>
        <xdr:cNvPr id="15" name="Bulle narrative : ronde 14">
          <a:extLst>
            <a:ext uri="{FF2B5EF4-FFF2-40B4-BE49-F238E27FC236}">
              <a16:creationId xmlns:a16="http://schemas.microsoft.com/office/drawing/2014/main" id="{56E7D7FD-76AC-41EB-BF9E-70731E8D5C8F}"/>
            </a:ext>
          </a:extLst>
        </xdr:cNvPr>
        <xdr:cNvSpPr/>
      </xdr:nvSpPr>
      <xdr:spPr>
        <a:xfrm>
          <a:off x="34480500" y="25265062"/>
          <a:ext cx="5353048" cy="2238375"/>
        </a:xfrm>
        <a:prstGeom prst="wedgeEllipseCallout">
          <a:avLst>
            <a:gd name="adj1" fmla="val -129495"/>
            <a:gd name="adj2" fmla="val 102549"/>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000" b="1"/>
            <a:t>Multiplier</a:t>
          </a:r>
          <a:r>
            <a:rPr lang="fr-FR" sz="2000" b="1" baseline="0"/>
            <a:t> les unités de référence selon le plan.   </a:t>
          </a:r>
        </a:p>
        <a:p>
          <a:pPr algn="ctr"/>
          <a:r>
            <a:rPr lang="fr-FR" sz="2000" b="1" baseline="0"/>
            <a:t>ex 100nm3/h d'injection  de biométhane = 2</a:t>
          </a:r>
          <a:endParaRPr lang="fr-FR" sz="2000" b="1"/>
        </a:p>
      </xdr:txBody>
    </xdr:sp>
    <xdr:clientData/>
  </xdr:twoCellAnchor>
  <xdr:twoCellAnchor>
    <xdr:from>
      <xdr:col>10</xdr:col>
      <xdr:colOff>1142998</xdr:colOff>
      <xdr:row>2</xdr:row>
      <xdr:rowOff>342901</xdr:rowOff>
    </xdr:from>
    <xdr:to>
      <xdr:col>12</xdr:col>
      <xdr:colOff>2143123</xdr:colOff>
      <xdr:row>9</xdr:row>
      <xdr:rowOff>261937</xdr:rowOff>
    </xdr:to>
    <xdr:sp macro="" textlink="">
      <xdr:nvSpPr>
        <xdr:cNvPr id="17" name="Bulle narrative : ronde 16">
          <a:extLst>
            <a:ext uri="{FF2B5EF4-FFF2-40B4-BE49-F238E27FC236}">
              <a16:creationId xmlns:a16="http://schemas.microsoft.com/office/drawing/2014/main" id="{E85C8775-B48A-46B8-9E36-F761B1FCB2F6}"/>
            </a:ext>
          </a:extLst>
        </xdr:cNvPr>
        <xdr:cNvSpPr/>
      </xdr:nvSpPr>
      <xdr:spPr>
        <a:xfrm>
          <a:off x="15835311" y="1724026"/>
          <a:ext cx="4929187" cy="3324224"/>
        </a:xfrm>
        <a:prstGeom prst="wedgeEllipseCallout">
          <a:avLst>
            <a:gd name="adj1" fmla="val -20226"/>
            <a:gd name="adj2" fmla="val -78419"/>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3200" b="1"/>
            <a:t>Selectionner</a:t>
          </a:r>
          <a:r>
            <a:rPr lang="fr-FR" sz="3200" b="1" baseline="0"/>
            <a:t> votre commune dans le menu déroulant</a:t>
          </a:r>
          <a:endParaRPr lang="fr-FR" sz="3200" b="1"/>
        </a:p>
      </xdr:txBody>
    </xdr:sp>
    <xdr:clientData/>
  </xdr:twoCellAnchor>
  <xdr:twoCellAnchor>
    <xdr:from>
      <xdr:col>20</xdr:col>
      <xdr:colOff>4333874</xdr:colOff>
      <xdr:row>78</xdr:row>
      <xdr:rowOff>500063</xdr:rowOff>
    </xdr:from>
    <xdr:to>
      <xdr:col>24</xdr:col>
      <xdr:colOff>638172</xdr:colOff>
      <xdr:row>81</xdr:row>
      <xdr:rowOff>285750</xdr:rowOff>
    </xdr:to>
    <xdr:sp macro="" textlink="">
      <xdr:nvSpPr>
        <xdr:cNvPr id="20" name="Bulle narrative : ronde 19">
          <a:extLst>
            <a:ext uri="{FF2B5EF4-FFF2-40B4-BE49-F238E27FC236}">
              <a16:creationId xmlns:a16="http://schemas.microsoft.com/office/drawing/2014/main" id="{D05BED7E-28EA-4026-BB2D-FB17CD15975E}"/>
            </a:ext>
          </a:extLst>
        </xdr:cNvPr>
        <xdr:cNvSpPr/>
      </xdr:nvSpPr>
      <xdr:spPr>
        <a:xfrm>
          <a:off x="34623374" y="41743313"/>
          <a:ext cx="5353048" cy="2238375"/>
        </a:xfrm>
        <a:prstGeom prst="wedgeEllipseCallout">
          <a:avLst>
            <a:gd name="adj1" fmla="val -129495"/>
            <a:gd name="adj2" fmla="val 94038"/>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000" b="1"/>
            <a:t>Multiplier</a:t>
          </a:r>
          <a:r>
            <a:rPr lang="fr-FR" sz="2000" b="1" baseline="0"/>
            <a:t> les unités de référence selon le plan.   </a:t>
          </a:r>
        </a:p>
        <a:p>
          <a:pPr algn="ctr"/>
          <a:r>
            <a:rPr lang="fr-FR" sz="2000" b="1" baseline="0"/>
            <a:t>ex 100nm3/h d'injection  de biométhane = 2</a:t>
          </a:r>
          <a:endParaRPr lang="fr-FR"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540068</xdr:colOff>
      <xdr:row>24</xdr:row>
      <xdr:rowOff>111442</xdr:rowOff>
    </xdr:from>
    <xdr:to>
      <xdr:col>10</xdr:col>
      <xdr:colOff>464343</xdr:colOff>
      <xdr:row>43</xdr:row>
      <xdr:rowOff>23813</xdr:rowOff>
    </xdr:to>
    <xdr:graphicFrame macro="">
      <xdr:nvGraphicFramePr>
        <xdr:cNvPr id="2" name="Graphique 1">
          <a:extLst>
            <a:ext uri="{FF2B5EF4-FFF2-40B4-BE49-F238E27FC236}">
              <a16:creationId xmlns:a16="http://schemas.microsoft.com/office/drawing/2014/main" id="{23450829-A59B-4493-8E22-B692AEEB58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431959</xdr:colOff>
      <xdr:row>34</xdr:row>
      <xdr:rowOff>170497</xdr:rowOff>
    </xdr:from>
    <xdr:to>
      <xdr:col>19</xdr:col>
      <xdr:colOff>325279</xdr:colOff>
      <xdr:row>50</xdr:row>
      <xdr:rowOff>11906</xdr:rowOff>
    </xdr:to>
    <xdr:graphicFrame macro="">
      <xdr:nvGraphicFramePr>
        <xdr:cNvPr id="3" name="Graphique 2">
          <a:extLst>
            <a:ext uri="{FF2B5EF4-FFF2-40B4-BE49-F238E27FC236}">
              <a16:creationId xmlns:a16="http://schemas.microsoft.com/office/drawing/2014/main" id="{C0D1906D-537B-48C2-837F-887E69A00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388857</xdr:colOff>
      <xdr:row>19</xdr:row>
      <xdr:rowOff>85010</xdr:rowOff>
    </xdr:from>
    <xdr:to>
      <xdr:col>19</xdr:col>
      <xdr:colOff>245982</xdr:colOff>
      <xdr:row>33</xdr:row>
      <xdr:rowOff>47625</xdr:rowOff>
    </xdr:to>
    <xdr:graphicFrame macro="">
      <xdr:nvGraphicFramePr>
        <xdr:cNvPr id="4" name="Graphique 3">
          <a:extLst>
            <a:ext uri="{FF2B5EF4-FFF2-40B4-BE49-F238E27FC236}">
              <a16:creationId xmlns:a16="http://schemas.microsoft.com/office/drawing/2014/main" id="{BD503053-FAD1-E84D-8448-6DD3C34049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386953</xdr:colOff>
      <xdr:row>3</xdr:row>
      <xdr:rowOff>19763</xdr:rowOff>
    </xdr:from>
    <xdr:to>
      <xdr:col>19</xdr:col>
      <xdr:colOff>247888</xdr:colOff>
      <xdr:row>16</xdr:row>
      <xdr:rowOff>154781</xdr:rowOff>
    </xdr:to>
    <xdr:graphicFrame macro="">
      <xdr:nvGraphicFramePr>
        <xdr:cNvPr id="5" name="Graphique 4">
          <a:extLst>
            <a:ext uri="{FF2B5EF4-FFF2-40B4-BE49-F238E27FC236}">
              <a16:creationId xmlns:a16="http://schemas.microsoft.com/office/drawing/2014/main" id="{80436419-5AAC-5657-AC34-5858E419A0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nau\Downloads\Orientation-TEPOS-71-Communes%20(2).xlsx" TargetMode="External"/><Relationship Id="rId1" Type="http://schemas.openxmlformats.org/officeDocument/2006/relationships/externalLinkPath" Target="file:///C:\Users\arnau\Downloads\Orientation-TEPOS-71-Commun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Orientation TEPOS"/>
      <sheetName val="Résultats"/>
      <sheetName val="Données"/>
    </sheetNames>
    <sheetDataSet>
      <sheetData sheetId="0"/>
      <sheetData sheetId="1">
        <row r="6">
          <cell r="K6" t="str">
            <v xml:space="preserve">🌬️ Éolien terrestre </v>
          </cell>
        </row>
        <row r="7">
          <cell r="K7" t="str">
            <v>🌿 Méthanisation : Biométhane injecté</v>
          </cell>
        </row>
        <row r="8">
          <cell r="K8" t="str">
            <v xml:space="preserve">💧 Hydraulique </v>
          </cell>
        </row>
        <row r="9">
          <cell r="K9" t="str">
            <v>☀️ Solaire photovoltaïque</v>
          </cell>
        </row>
        <row r="10">
          <cell r="K10" t="str">
            <v>☀️ Solaire thermique</v>
          </cell>
        </row>
        <row r="11">
          <cell r="K11" t="str">
            <v>🔥 Bois énergie chauffage urbain (chaleur)</v>
          </cell>
        </row>
        <row r="12">
          <cell r="K12" t="str">
            <v>🔥 Bois énergie chaufferies agricoles et industricelles (chaleur)</v>
          </cell>
        </row>
        <row r="13">
          <cell r="K13" t="str">
            <v>🔥 Bois énergie chaufferies collectives (chaleur)</v>
          </cell>
        </row>
        <row r="14">
          <cell r="K14" t="str">
            <v>🔥 Bois énergie bois des ménages</v>
          </cell>
        </row>
        <row r="16">
          <cell r="K16" t="str">
            <v>🌏 Géothermie profonde</v>
          </cell>
        </row>
        <row r="17">
          <cell r="K17" t="str">
            <v>Production énergie renouvelable annuelle</v>
          </cell>
        </row>
        <row r="22">
          <cell r="O22">
            <v>0</v>
          </cell>
        </row>
        <row r="24">
          <cell r="O24"/>
        </row>
        <row r="25">
          <cell r="O25">
            <v>0</v>
          </cell>
        </row>
        <row r="26">
          <cell r="O26">
            <v>1200</v>
          </cell>
        </row>
        <row r="28">
          <cell r="O28">
            <v>4000</v>
          </cell>
        </row>
        <row r="30">
          <cell r="O30">
            <v>1050</v>
          </cell>
        </row>
        <row r="34">
          <cell r="O34">
            <v>3000</v>
          </cell>
        </row>
        <row r="36">
          <cell r="O36">
            <v>4500</v>
          </cell>
        </row>
        <row r="45">
          <cell r="O45">
            <v>0</v>
          </cell>
        </row>
        <row r="47">
          <cell r="O47"/>
        </row>
        <row r="48">
          <cell r="O48">
            <v>0</v>
          </cell>
        </row>
        <row r="49">
          <cell r="O49">
            <v>1200</v>
          </cell>
        </row>
        <row r="51">
          <cell r="O51">
            <v>4000</v>
          </cell>
        </row>
        <row r="53">
          <cell r="O53">
            <v>1050</v>
          </cell>
        </row>
        <row r="57">
          <cell r="O57">
            <v>3000</v>
          </cell>
        </row>
        <row r="59">
          <cell r="O59">
            <v>4500</v>
          </cell>
        </row>
        <row r="68">
          <cell r="O68">
            <v>0</v>
          </cell>
        </row>
        <row r="70">
          <cell r="O70"/>
        </row>
        <row r="71">
          <cell r="O71">
            <v>0</v>
          </cell>
        </row>
        <row r="72">
          <cell r="O72">
            <v>1200</v>
          </cell>
        </row>
        <row r="74">
          <cell r="O74">
            <v>4000</v>
          </cell>
        </row>
        <row r="76">
          <cell r="O76">
            <v>3500</v>
          </cell>
        </row>
        <row r="80">
          <cell r="O80">
            <v>3000</v>
          </cell>
        </row>
        <row r="82">
          <cell r="O82">
            <v>4500</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AK42" totalsRowShown="0">
  <autoFilter ref="A1:AK42" xr:uid="{00000000-0009-0000-0100-000001000000}"/>
  <sortState xmlns:xlrd2="http://schemas.microsoft.com/office/spreadsheetml/2017/richdata2" ref="A2:AK42">
    <sortCondition ref="A1:A42"/>
  </sortState>
  <tableColumns count="37">
    <tableColumn id="1" xr3:uid="{00000000-0010-0000-0000-000001000000}" name="commune" dataDxfId="12"/>
    <tableColumn id="2" xr3:uid="{00000000-0010-0000-0000-000002000000}" name="Population municipale"/>
    <tableColumn id="3" xr3:uid="{00000000-0010-0000-0000-000003000000}" name="Surface du territoire"/>
    <tableColumn id="4" xr3:uid="{00000000-0010-0000-0000-000004000000}" name="anneé _x000a_consommation"/>
    <tableColumn id="5" xr3:uid="{00000000-0010-0000-0000-000005000000}" name="Consommation totale d’énergie à climat réel"/>
    <tableColumn id="6" xr3:uid="{00000000-0010-0000-0000-000006000000}" name="Consommation industrie manufacturière climat réel"/>
    <tableColumn id="7" xr3:uid="{00000000-0010-0000-0000-000007000000}" name="Consommation traitement des déchets climat réel"/>
    <tableColumn id="8" xr3:uid="{00000000-0010-0000-0000-000008000000}" name="Consommation tertiare climat réel"/>
    <tableColumn id="9" xr3:uid="{00000000-0010-0000-0000-000009000000}" name="Consommation résidentiel climat réel"/>
    <tableColumn id="10" xr3:uid="{00000000-0010-0000-0000-00000A000000}" name="Consommation agriculture climat réel"/>
    <tableColumn id="11" xr3:uid="{00000000-0010-0000-0000-00000B000000}" name="Consommation transports non routiers climat réel"/>
    <tableColumn id="12" xr3:uid="{00000000-0010-0000-0000-00000C000000}" name="Consommation transports routiers climat réel"/>
    <tableColumn id="13" xr3:uid="{00000000-0010-0000-0000-00000D000000}" name="Colonne1"/>
    <tableColumn id="14" xr3:uid="{00000000-0010-0000-0000-00000E000000}" name="Consommation chaleur urbaine"/>
    <tableColumn id="15" xr3:uid="{00000000-0010-0000-0000-00000F000000}" name="Consommation produits pétrolier"/>
    <tableColumn id="16" xr3:uid="{00000000-0010-0000-0000-000010000000}" name="Consommation gaz naturel"/>
    <tableColumn id="17" xr3:uid="{00000000-0010-0000-0000-000011000000}" name="Consommation électricité"/>
    <tableColumn id="18" xr3:uid="{00000000-0010-0000-0000-000012000000}" name="Consommation énergie renouvelable"/>
    <tableColumn id="19" xr3:uid="{00000000-0010-0000-0000-000013000000}" name="Consommation autres types d'énergie"/>
    <tableColumn id="20" xr3:uid="{00000000-0010-0000-0000-000014000000}" name="Consommation minéraux solides"/>
    <tableColumn id="21" xr3:uid="{00000000-0010-0000-0000-000015000000}" name="Année _x000a_production"/>
    <tableColumn id="22" xr3:uid="{00000000-0010-0000-0000-000016000000}" name="Production totale d'énergie renouvelable"/>
    <tableColumn id="23" xr3:uid="{00000000-0010-0000-0000-000017000000}" name="Production éolien"/>
    <tableColumn id="24" xr3:uid="{00000000-0010-0000-0000-000018000000}" name="Production méthanisation"/>
    <tableColumn id="25" xr3:uid="{00000000-0010-0000-0000-000019000000}" name="Production valorisation des déchers"/>
    <tableColumn id="26" xr3:uid="{00000000-0010-0000-0000-00001A000000}" name="Production hydroélectricité"/>
    <tableColumn id="27" xr3:uid="{00000000-0010-0000-0000-00001B000000}" name="Production solaire électricité"/>
    <tableColumn id="28" xr3:uid="{00000000-0010-0000-0000-00001C000000}" name="Production solaire thermique"/>
    <tableColumn id="29" xr3:uid="{00000000-0010-0000-0000-00001D000000}" name="Valorisation du biogaz (chaleur, électricité er injection)"/>
    <tableColumn id="30" xr3:uid="{00000000-0010-0000-0000-00001E000000}" name="Autre biomasse (chaleur)"/>
    <tableColumn id="31" xr3:uid="{00000000-0010-0000-0000-00001F000000}" name="Bois énergie chauffage urbain (chaleur)"/>
    <tableColumn id="32" xr3:uid="{00000000-0010-0000-0000-000020000000}" name="Bois énergie chaufferies agricoles et industricelles (chaleur)"/>
    <tableColumn id="33" xr3:uid="{00000000-0010-0000-0000-000021000000}" name="Bois énergie chaufferies collectives (chaleur)"/>
    <tableColumn id="34" xr3:uid="{00000000-0010-0000-0000-000022000000}" name="Bois énergie industrie de l'énergie (électricité)"/>
    <tableColumn id="35" xr3:uid="{00000000-0010-0000-0000-000023000000}" name="Bois énergie bois des ménages"/>
    <tableColumn id="36" xr3:uid="{00000000-0010-0000-0000-000024000000}" name="Géothermie"/>
    <tableColumn id="37" xr3:uid="{00000000-0010-0000-0000-000025000000}" name="Code_x000a_INSEE_x000a_"/>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qrco.de/bdyPPH" TargetMode="External"/><Relationship Id="rId13" Type="http://schemas.openxmlformats.org/officeDocument/2006/relationships/hyperlink" Target="https://librairie.ademe.fr/cadic/8006/SolaireThermique-20230711-012221-5.pdf" TargetMode="External"/><Relationship Id="rId18" Type="http://schemas.openxmlformats.org/officeDocument/2006/relationships/vmlDrawing" Target="../drawings/vmlDrawing1.vml"/><Relationship Id="rId3" Type="http://schemas.openxmlformats.org/officeDocument/2006/relationships/hyperlink" Target="https://qrco.de/bdoxdx" TargetMode="External"/><Relationship Id="rId7" Type="http://schemas.openxmlformats.org/officeDocument/2006/relationships/hyperlink" Target="https://qrco.de/be7DHs" TargetMode="External"/><Relationship Id="rId12" Type="http://schemas.openxmlformats.org/officeDocument/2006/relationships/hyperlink" Target="https://librairie.ademe.fr/cadic/8006/GeothermieProfonde-20230711-012221-4.pdf" TargetMode="External"/><Relationship Id="rId17" Type="http://schemas.openxmlformats.org/officeDocument/2006/relationships/hyperlink" Target="https://librairie.ademe.fr/cadic/8006/Methanisation-20230711-012221-9.pdf" TargetMode="External"/><Relationship Id="rId2" Type="http://schemas.openxmlformats.org/officeDocument/2006/relationships/hyperlink" Target="https://qrco.de/be7DEg" TargetMode="External"/><Relationship Id="rId16" Type="http://schemas.openxmlformats.org/officeDocument/2006/relationships/hyperlink" Target="https://librairie.ademe.fr/cadic/8006/ReseauDeChaleur-20230711-012221-8.pdf" TargetMode="External"/><Relationship Id="rId1" Type="http://schemas.openxmlformats.org/officeDocument/2006/relationships/hyperlink" Target="https://qrco.de/be7DGm" TargetMode="External"/><Relationship Id="rId6" Type="http://schemas.openxmlformats.org/officeDocument/2006/relationships/hyperlink" Target="https://qrco.de/be7D8d" TargetMode="External"/><Relationship Id="rId11" Type="http://schemas.openxmlformats.org/officeDocument/2006/relationships/hyperlink" Target="https://librairie.ademe.fr/cadic/8006/Bois-energie-20230711-012221-3.pdf" TargetMode="External"/><Relationship Id="rId5" Type="http://schemas.openxmlformats.org/officeDocument/2006/relationships/hyperlink" Target="https://qrco.de/be7DAZ" TargetMode="External"/><Relationship Id="rId15" Type="http://schemas.openxmlformats.org/officeDocument/2006/relationships/hyperlink" Target="https://librairie.ademe.fr/cadic/8006/EolienTerrestre-20230711-012221-7.pdf" TargetMode="External"/><Relationship Id="rId10" Type="http://schemas.openxmlformats.org/officeDocument/2006/relationships/hyperlink" Target="https://librairie.ademe.fr/cadic/8006/GeothermieDeSurface-20230711-012221-1.pdf" TargetMode="External"/><Relationship Id="rId19" Type="http://schemas.openxmlformats.org/officeDocument/2006/relationships/comments" Target="../comments1.xml"/><Relationship Id="rId4" Type="http://schemas.openxmlformats.org/officeDocument/2006/relationships/hyperlink" Target="https://qrco.de/be7D6k" TargetMode="External"/><Relationship Id="rId9" Type="http://schemas.openxmlformats.org/officeDocument/2006/relationships/hyperlink" Target="https://librairie.ademe.fr/cadic/8006/Introduction-012221.pdf" TargetMode="External"/><Relationship Id="rId14" Type="http://schemas.openxmlformats.org/officeDocument/2006/relationships/hyperlink" Target="https://librairie.ademe.fr/cadic/8006/Photovoltaique-20230711-012221-6.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zoomScale="80" zoomScaleNormal="80" workbookViewId="0">
      <selection activeCell="A7" sqref="A7:I7"/>
    </sheetView>
  </sheetViews>
  <sheetFormatPr baseColWidth="10" defaultRowHeight="15" x14ac:dyDescent="0.25"/>
  <cols>
    <col min="1" max="1" width="24.5703125" customWidth="1"/>
    <col min="2" max="2" width="15.85546875" customWidth="1"/>
    <col min="3" max="3" width="15.140625" customWidth="1"/>
    <col min="4" max="4" width="13.85546875" customWidth="1"/>
    <col min="5" max="5" width="14.42578125" customWidth="1"/>
    <col min="6" max="6" width="16" customWidth="1"/>
    <col min="7" max="7" width="11.42578125" style="32"/>
    <col min="8" max="8" width="23.7109375" style="32" bestFit="1" customWidth="1"/>
    <col min="9" max="9" width="81.85546875" style="32" customWidth="1"/>
    <col min="10" max="10" width="28.85546875" customWidth="1"/>
  </cols>
  <sheetData>
    <row r="1" spans="1:9" ht="31.5" x14ac:dyDescent="0.5">
      <c r="A1" s="267" t="s">
        <v>0</v>
      </c>
      <c r="B1" s="267"/>
      <c r="C1" s="267"/>
      <c r="D1" s="267"/>
      <c r="E1" s="267"/>
      <c r="F1" s="267"/>
      <c r="G1" s="267"/>
      <c r="H1" s="267"/>
      <c r="I1" s="267"/>
    </row>
    <row r="2" spans="1:9" x14ac:dyDescent="0.25">
      <c r="A2" s="268"/>
      <c r="B2" s="268"/>
      <c r="C2" s="268"/>
      <c r="D2" s="268"/>
      <c r="E2" s="268"/>
      <c r="F2" s="268"/>
      <c r="G2" s="268"/>
      <c r="H2" s="268"/>
      <c r="I2" s="268"/>
    </row>
    <row r="3" spans="1:9" ht="80.25" customHeight="1" x14ac:dyDescent="0.35">
      <c r="A3" s="269" t="s">
        <v>199</v>
      </c>
      <c r="B3" s="270"/>
      <c r="C3" s="270"/>
      <c r="D3" s="270"/>
      <c r="E3" s="270"/>
      <c r="F3" s="270"/>
      <c r="G3" s="270"/>
      <c r="H3" s="270"/>
      <c r="I3" s="270"/>
    </row>
    <row r="4" spans="1:9" x14ac:dyDescent="0.25">
      <c r="A4" s="268"/>
      <c r="B4" s="268"/>
      <c r="C4" s="268"/>
      <c r="D4" s="268"/>
      <c r="E4" s="268"/>
      <c r="F4" s="268"/>
      <c r="G4" s="268"/>
      <c r="H4" s="268"/>
      <c r="I4" s="268"/>
    </row>
    <row r="5" spans="1:9" s="31" customFormat="1" ht="61.5" customHeight="1" x14ac:dyDescent="0.35">
      <c r="A5" s="271" t="s">
        <v>1</v>
      </c>
      <c r="B5" s="272"/>
      <c r="C5" s="272"/>
      <c r="D5" s="272"/>
      <c r="E5" s="272"/>
      <c r="F5" s="272"/>
      <c r="G5" s="272"/>
      <c r="H5" s="272"/>
      <c r="I5" s="272"/>
    </row>
    <row r="6" spans="1:9" x14ac:dyDescent="0.25">
      <c r="A6" s="268"/>
      <c r="B6" s="268"/>
      <c r="C6" s="268"/>
      <c r="D6" s="268"/>
      <c r="E6" s="268"/>
      <c r="F6" s="268"/>
      <c r="G6" s="268"/>
      <c r="H6" s="268"/>
      <c r="I6" s="268"/>
    </row>
    <row r="7" spans="1:9" ht="42" customHeight="1" x14ac:dyDescent="0.35">
      <c r="A7" s="269" t="s">
        <v>2</v>
      </c>
      <c r="B7" s="270"/>
      <c r="C7" s="270"/>
      <c r="D7" s="270"/>
      <c r="E7" s="270"/>
      <c r="F7" s="270"/>
      <c r="G7" s="270"/>
      <c r="H7" s="270"/>
      <c r="I7" s="270"/>
    </row>
    <row r="8" spans="1:9" ht="15.75" thickBot="1" x14ac:dyDescent="0.3"/>
    <row r="9" spans="1:9" ht="26.25" x14ac:dyDescent="0.4">
      <c r="A9" s="275" t="s">
        <v>3</v>
      </c>
      <c r="B9" s="276"/>
      <c r="C9" s="276"/>
      <c r="D9" s="276"/>
      <c r="E9" s="276"/>
      <c r="F9" s="276"/>
      <c r="G9" s="276"/>
      <c r="H9" s="276"/>
      <c r="I9" s="277"/>
    </row>
    <row r="10" spans="1:9" ht="26.25" x14ac:dyDescent="0.4">
      <c r="A10" s="278" t="s">
        <v>4</v>
      </c>
      <c r="B10" s="279"/>
      <c r="C10" s="279"/>
      <c r="D10" s="279"/>
      <c r="E10" s="279"/>
      <c r="F10" s="279"/>
      <c r="G10" s="279"/>
      <c r="H10" s="279"/>
      <c r="I10" s="280"/>
    </row>
    <row r="11" spans="1:9" x14ac:dyDescent="0.25">
      <c r="A11" s="3"/>
      <c r="B11" s="2"/>
      <c r="C11" s="2"/>
      <c r="D11" s="2"/>
      <c r="E11" s="2"/>
      <c r="F11" s="2"/>
      <c r="G11" s="33"/>
      <c r="H11" s="33"/>
      <c r="I11" s="34"/>
    </row>
    <row r="12" spans="1:9" ht="45" customHeight="1" x14ac:dyDescent="0.25">
      <c r="A12" s="3" t="s">
        <v>5</v>
      </c>
      <c r="B12" s="4" t="s">
        <v>6</v>
      </c>
      <c r="C12" s="4" t="s">
        <v>7</v>
      </c>
      <c r="D12" s="4" t="s">
        <v>8</v>
      </c>
      <c r="E12" s="4" t="s">
        <v>9</v>
      </c>
      <c r="F12" s="4" t="s">
        <v>10</v>
      </c>
      <c r="G12" s="35" t="s">
        <v>11</v>
      </c>
      <c r="H12" s="4" t="s">
        <v>12</v>
      </c>
      <c r="I12" s="36" t="s">
        <v>13</v>
      </c>
    </row>
    <row r="13" spans="1:9" x14ac:dyDescent="0.25">
      <c r="A13" s="3" t="s">
        <v>14</v>
      </c>
      <c r="B13" s="2" t="s">
        <v>15</v>
      </c>
      <c r="C13" s="2" t="s">
        <v>16</v>
      </c>
      <c r="D13" s="2">
        <v>15</v>
      </c>
      <c r="E13" s="2">
        <v>95</v>
      </c>
      <c r="F13" s="2" t="s">
        <v>17</v>
      </c>
      <c r="G13" s="33">
        <v>1470</v>
      </c>
      <c r="H13" s="37" t="s">
        <v>18</v>
      </c>
      <c r="I13" s="38" t="s">
        <v>19</v>
      </c>
    </row>
    <row r="14" spans="1:9" x14ac:dyDescent="0.25">
      <c r="A14" s="3" t="s">
        <v>20</v>
      </c>
      <c r="B14" s="2"/>
      <c r="C14" s="2"/>
      <c r="D14" s="2"/>
      <c r="E14" s="2"/>
      <c r="F14" s="2"/>
      <c r="G14" s="33"/>
      <c r="H14" s="2"/>
      <c r="I14" s="34"/>
    </row>
    <row r="15" spans="1:9" x14ac:dyDescent="0.25">
      <c r="A15" s="3" t="s">
        <v>21</v>
      </c>
      <c r="B15" s="2" t="s">
        <v>22</v>
      </c>
      <c r="C15" s="2" t="s">
        <v>23</v>
      </c>
      <c r="D15" s="2">
        <v>12.3</v>
      </c>
      <c r="E15" s="2">
        <v>74</v>
      </c>
      <c r="F15" s="2"/>
      <c r="G15" s="33">
        <v>25760</v>
      </c>
      <c r="H15" s="37" t="s">
        <v>24</v>
      </c>
      <c r="I15" s="38" t="s">
        <v>25</v>
      </c>
    </row>
    <row r="16" spans="1:9" x14ac:dyDescent="0.25">
      <c r="A16" s="3" t="s">
        <v>26</v>
      </c>
      <c r="B16" s="2" t="s">
        <v>27</v>
      </c>
      <c r="C16" s="5" t="s">
        <v>28</v>
      </c>
      <c r="D16" s="2">
        <v>10</v>
      </c>
      <c r="E16" s="2">
        <v>38</v>
      </c>
      <c r="F16" s="2" t="s">
        <v>17</v>
      </c>
      <c r="G16" s="33">
        <v>2210</v>
      </c>
      <c r="H16" s="37" t="s">
        <v>29</v>
      </c>
      <c r="I16" s="38" t="s">
        <v>30</v>
      </c>
    </row>
    <row r="17" spans="1:9" x14ac:dyDescent="0.25">
      <c r="A17" s="3" t="s">
        <v>31</v>
      </c>
      <c r="B17" s="2" t="s">
        <v>32</v>
      </c>
      <c r="C17" s="2" t="s">
        <v>33</v>
      </c>
      <c r="D17" s="2">
        <v>8</v>
      </c>
      <c r="E17" s="2">
        <v>110</v>
      </c>
      <c r="F17" s="2" t="s">
        <v>34</v>
      </c>
      <c r="G17" s="33">
        <v>2520</v>
      </c>
      <c r="H17" s="37" t="s">
        <v>35</v>
      </c>
      <c r="I17" s="38" t="s">
        <v>36</v>
      </c>
    </row>
    <row r="18" spans="1:9" x14ac:dyDescent="0.25">
      <c r="A18" s="3" t="s">
        <v>37</v>
      </c>
      <c r="B18" s="2" t="s">
        <v>38</v>
      </c>
      <c r="C18" s="2" t="s">
        <v>39</v>
      </c>
      <c r="D18" s="2">
        <v>33</v>
      </c>
      <c r="E18" s="2">
        <v>105</v>
      </c>
      <c r="F18" s="2" t="s">
        <v>40</v>
      </c>
      <c r="G18" s="33">
        <v>12160</v>
      </c>
      <c r="H18" s="37" t="s">
        <v>41</v>
      </c>
      <c r="I18" s="38" t="s">
        <v>42</v>
      </c>
    </row>
    <row r="19" spans="1:9" x14ac:dyDescent="0.25">
      <c r="A19" s="3" t="s">
        <v>43</v>
      </c>
      <c r="B19" s="2" t="s">
        <v>44</v>
      </c>
      <c r="C19" s="2" t="s">
        <v>45</v>
      </c>
      <c r="D19" s="2" t="s">
        <v>46</v>
      </c>
      <c r="E19" s="2">
        <v>66</v>
      </c>
      <c r="F19" s="2" t="s">
        <v>47</v>
      </c>
      <c r="G19" s="33">
        <v>12700</v>
      </c>
      <c r="H19" s="37" t="s">
        <v>48</v>
      </c>
      <c r="I19" s="38" t="s">
        <v>49</v>
      </c>
    </row>
    <row r="20" spans="1:9" x14ac:dyDescent="0.25">
      <c r="A20" s="3" t="s">
        <v>50</v>
      </c>
      <c r="B20" s="2" t="s">
        <v>51</v>
      </c>
      <c r="C20" s="2" t="s">
        <v>52</v>
      </c>
      <c r="D20" s="2">
        <v>125</v>
      </c>
      <c r="E20" s="2">
        <v>80</v>
      </c>
      <c r="F20" s="2"/>
      <c r="G20" s="33">
        <v>3450</v>
      </c>
      <c r="H20" s="37" t="s">
        <v>53</v>
      </c>
      <c r="I20" s="38" t="s">
        <v>54</v>
      </c>
    </row>
    <row r="21" spans="1:9" ht="15.75" thickBot="1" x14ac:dyDescent="0.3">
      <c r="A21" s="6" t="s">
        <v>55</v>
      </c>
      <c r="B21" s="7" t="s">
        <v>56</v>
      </c>
      <c r="C21" s="7" t="s">
        <v>57</v>
      </c>
      <c r="D21" s="7">
        <v>34</v>
      </c>
      <c r="E21" s="7">
        <v>115</v>
      </c>
      <c r="F21" s="7" t="s">
        <v>58</v>
      </c>
      <c r="G21" s="39">
        <v>4420</v>
      </c>
      <c r="H21" s="40" t="s">
        <v>59</v>
      </c>
      <c r="I21" s="41" t="s">
        <v>60</v>
      </c>
    </row>
    <row r="22" spans="1:9" x14ac:dyDescent="0.25">
      <c r="A22" s="273"/>
      <c r="B22" s="273"/>
      <c r="C22" s="273"/>
      <c r="D22" s="273"/>
      <c r="E22" s="273"/>
      <c r="F22" s="273"/>
      <c r="G22" s="273"/>
      <c r="H22" s="273"/>
      <c r="I22" s="273"/>
    </row>
    <row r="23" spans="1:9" x14ac:dyDescent="0.25">
      <c r="A23" s="268"/>
      <c r="B23" s="268"/>
      <c r="C23" s="268"/>
      <c r="D23" s="268"/>
      <c r="E23" s="268"/>
      <c r="F23" s="268"/>
      <c r="G23" s="268"/>
      <c r="H23" s="268"/>
      <c r="I23" s="268"/>
    </row>
    <row r="24" spans="1:9" ht="26.25" x14ac:dyDescent="0.4">
      <c r="A24" s="274" t="s">
        <v>61</v>
      </c>
      <c r="B24" s="274"/>
      <c r="C24" s="274"/>
      <c r="D24" s="274"/>
      <c r="E24" s="274"/>
      <c r="F24" s="274"/>
      <c r="G24" s="274"/>
      <c r="H24" s="274"/>
      <c r="I24" s="274"/>
    </row>
    <row r="26" spans="1:9" ht="97.5" customHeight="1" x14ac:dyDescent="0.35">
      <c r="A26" s="269" t="s">
        <v>62</v>
      </c>
      <c r="B26" s="268"/>
      <c r="C26" s="268"/>
      <c r="D26" s="268"/>
      <c r="E26" s="268"/>
      <c r="F26" s="268"/>
      <c r="G26" s="268"/>
      <c r="H26" s="268"/>
      <c r="I26" s="268"/>
    </row>
    <row r="27" spans="1:9" ht="15.75" thickBot="1" x14ac:dyDescent="0.3"/>
    <row r="28" spans="1:9" ht="23.25" x14ac:dyDescent="0.35">
      <c r="A28" s="264" t="s">
        <v>63</v>
      </c>
      <c r="B28" s="265"/>
      <c r="C28" s="42">
        <v>2400</v>
      </c>
      <c r="D28" s="265" t="s">
        <v>64</v>
      </c>
      <c r="E28" s="266"/>
    </row>
    <row r="29" spans="1:9" ht="23.25" x14ac:dyDescent="0.35">
      <c r="A29" s="261" t="s">
        <v>65</v>
      </c>
      <c r="B29" s="262"/>
      <c r="C29" s="43">
        <v>15000</v>
      </c>
      <c r="D29" s="262" t="s">
        <v>66</v>
      </c>
      <c r="E29" s="263"/>
    </row>
    <row r="30" spans="1:9" ht="23.25" x14ac:dyDescent="0.35">
      <c r="A30" s="261" t="s">
        <v>67</v>
      </c>
      <c r="B30" s="262"/>
      <c r="C30" s="43">
        <v>1200</v>
      </c>
      <c r="D30" s="262" t="s">
        <v>68</v>
      </c>
      <c r="E30" s="263"/>
    </row>
    <row r="31" spans="1:9" ht="23.25" x14ac:dyDescent="0.35">
      <c r="A31" s="261" t="s">
        <v>69</v>
      </c>
      <c r="B31" s="262"/>
      <c r="C31" s="44">
        <v>0.2</v>
      </c>
      <c r="D31" s="262" t="s">
        <v>70</v>
      </c>
      <c r="E31" s="263"/>
    </row>
    <row r="32" spans="1:9" ht="23.25" x14ac:dyDescent="0.35">
      <c r="A32" s="261" t="s">
        <v>31</v>
      </c>
      <c r="B32" s="262"/>
      <c r="C32" s="44">
        <v>0.35</v>
      </c>
      <c r="D32" s="262" t="s">
        <v>208</v>
      </c>
      <c r="E32" s="263"/>
    </row>
    <row r="33" spans="1:5" ht="23.25" x14ac:dyDescent="0.35">
      <c r="A33" s="261" t="s">
        <v>71</v>
      </c>
      <c r="B33" s="262"/>
      <c r="C33" s="43">
        <v>140</v>
      </c>
      <c r="D33" s="262" t="s">
        <v>66</v>
      </c>
      <c r="E33" s="263"/>
    </row>
    <row r="34" spans="1:5" ht="23.25" x14ac:dyDescent="0.35">
      <c r="A34" s="261" t="s">
        <v>26</v>
      </c>
      <c r="B34" s="262"/>
      <c r="C34" s="43">
        <v>1500</v>
      </c>
      <c r="D34" s="262" t="s">
        <v>200</v>
      </c>
      <c r="E34" s="263"/>
    </row>
    <row r="35" spans="1:5" ht="24" thickBot="1" x14ac:dyDescent="0.4">
      <c r="A35" s="258" t="s">
        <v>14</v>
      </c>
      <c r="B35" s="259"/>
      <c r="C35" s="47">
        <v>1.5</v>
      </c>
      <c r="D35" s="259" t="s">
        <v>210</v>
      </c>
      <c r="E35" s="260"/>
    </row>
  </sheetData>
  <sheetProtection algorithmName="SHA-512" hashValue="VsUWAlVQwd8d0nZ+YcAd24TcIzV0P5xSU7iEEdHWuXRLKllDr+oWRMaDRKACEYPxJkAo9KEvBDOrMjcwrTYsDQ==" saltValue="xqaRD5aC9aSB55fV2EE1jw==" spinCount="100000" sheet="1" objects="1" scenarios="1"/>
  <mergeCells count="28">
    <mergeCell ref="A28:B28"/>
    <mergeCell ref="D28:E28"/>
    <mergeCell ref="A29:B29"/>
    <mergeCell ref="D29:E29"/>
    <mergeCell ref="A1:I1"/>
    <mergeCell ref="A2:I2"/>
    <mergeCell ref="A3:I3"/>
    <mergeCell ref="A4:I4"/>
    <mergeCell ref="A5:I5"/>
    <mergeCell ref="A6:I6"/>
    <mergeCell ref="A7:I7"/>
    <mergeCell ref="A22:I23"/>
    <mergeCell ref="A24:I24"/>
    <mergeCell ref="A26:I26"/>
    <mergeCell ref="A9:I9"/>
    <mergeCell ref="A10:I10"/>
    <mergeCell ref="A31:B31"/>
    <mergeCell ref="D31:E31"/>
    <mergeCell ref="A32:B32"/>
    <mergeCell ref="D32:E32"/>
    <mergeCell ref="A30:B30"/>
    <mergeCell ref="D30:E30"/>
    <mergeCell ref="A35:B35"/>
    <mergeCell ref="D35:E35"/>
    <mergeCell ref="A33:B33"/>
    <mergeCell ref="D33:E33"/>
    <mergeCell ref="A34:B34"/>
    <mergeCell ref="D34:E34"/>
  </mergeCells>
  <hyperlinks>
    <hyperlink ref="H13" r:id="rId1" xr:uid="{B3C18FAF-E48E-47D6-AECC-206ABC1429E2}"/>
    <hyperlink ref="H16" r:id="rId2" xr:uid="{E76379F2-D333-4CE9-8CA5-3FD414F3850A}"/>
    <hyperlink ref="H15" r:id="rId3" xr:uid="{F133CFA4-6917-4E4A-BA52-2D1374277A63}"/>
    <hyperlink ref="H17" r:id="rId4" xr:uid="{83EE5375-21E3-42A5-8D89-1BFFA7D4385B}"/>
    <hyperlink ref="H18" r:id="rId5" xr:uid="{B2E4FB36-2840-46A7-9F90-0E140DCB8DD1}"/>
    <hyperlink ref="H20" r:id="rId6" xr:uid="{20535858-21A1-4BE1-AF8E-E0BAA9AA07E0}"/>
    <hyperlink ref="H19" r:id="rId7" xr:uid="{DDC0D8BD-5C5C-47E0-9C5E-1F25F72591F8}"/>
    <hyperlink ref="H21" r:id="rId8" xr:uid="{AE4B3B6D-4125-4172-A7D6-19BD7BB24B43}"/>
    <hyperlink ref="A10" r:id="rId9" xr:uid="{A798EB9E-B7EE-4A67-920D-039533C83E69}"/>
    <hyperlink ref="I13" r:id="rId10" xr:uid="{21849EE2-C4AC-40F4-A706-05FF9C1B1DF2}"/>
    <hyperlink ref="I15" r:id="rId11" xr:uid="{565AEF4E-5B84-47FB-8157-6C0C0366778E}"/>
    <hyperlink ref="I16" r:id="rId12" xr:uid="{A32F3534-EA38-4539-A757-2C1E03F3C2FF}"/>
    <hyperlink ref="I17" r:id="rId13" xr:uid="{D7BF4720-A173-40F7-851F-8B5A9B8EE522}"/>
    <hyperlink ref="I18" r:id="rId14" xr:uid="{2D18C444-D8F0-4E50-BB3C-C7DBD31C8DBD}"/>
    <hyperlink ref="I19" r:id="rId15" xr:uid="{35C3D665-1144-4C18-AD45-1312B33977A2}"/>
    <hyperlink ref="I20" r:id="rId16" xr:uid="{0DC5E825-A433-473B-90D8-7617806C2391}"/>
    <hyperlink ref="I21" r:id="rId17" xr:uid="{D8726516-D8FA-4719-ABAC-259057782D8C}"/>
  </hyperlinks>
  <pageMargins left="0.7" right="0.7" top="0.75" bottom="0.75" header="0.51180555555555496" footer="0.51180555555555496"/>
  <pageSetup paperSize="9" orientation="portrait" horizontalDpi="300" verticalDpi="300"/>
  <legacy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07"/>
  <sheetViews>
    <sheetView showGridLines="0" tabSelected="1" zoomScale="40" zoomScaleNormal="40" workbookViewId="0">
      <selection activeCell="N12" sqref="N12:U12"/>
    </sheetView>
  </sheetViews>
  <sheetFormatPr baseColWidth="10" defaultColWidth="10.7109375" defaultRowHeight="15" x14ac:dyDescent="0.25"/>
  <cols>
    <col min="1" max="1" width="72.85546875" bestFit="1" customWidth="1"/>
    <col min="2" max="2" width="23.28515625" customWidth="1"/>
    <col min="3" max="3" width="22.28515625" customWidth="1"/>
    <col min="4" max="4" width="23.28515625" customWidth="1"/>
    <col min="5" max="5" width="17" customWidth="1"/>
    <col min="6" max="6" width="26.5703125" customWidth="1"/>
    <col min="7" max="7" width="20.28515625" customWidth="1"/>
    <col min="8" max="8" width="0.85546875" customWidth="1"/>
    <col min="9" max="9" width="0.42578125" customWidth="1"/>
    <col min="10" max="10" width="14" customWidth="1"/>
    <col min="11" max="11" width="41.85546875" customWidth="1"/>
    <col min="12" max="12" width="17" customWidth="1"/>
    <col min="13" max="13" width="44" customWidth="1"/>
    <col min="14" max="14" width="2.85546875" customWidth="1"/>
    <col min="15" max="15" width="14.42578125" customWidth="1"/>
    <col min="16" max="16" width="21.7109375" customWidth="1"/>
    <col min="17" max="17" width="19.28515625" customWidth="1"/>
    <col min="18" max="18" width="19.7109375" customWidth="1"/>
    <col min="19" max="19" width="29.28515625" customWidth="1"/>
    <col min="20" max="20" width="24" customWidth="1"/>
    <col min="21" max="21" width="68.28515625" customWidth="1"/>
    <col min="22" max="22" width="31.140625" bestFit="1" customWidth="1"/>
    <col min="23" max="23" width="25.7109375" customWidth="1"/>
  </cols>
  <sheetData>
    <row r="1" spans="1:23" s="233" customFormat="1" ht="62.25" thickBot="1" x14ac:dyDescent="0.95">
      <c r="A1" s="360" t="s">
        <v>72</v>
      </c>
      <c r="B1" s="360"/>
      <c r="C1" s="360"/>
      <c r="D1" s="360"/>
      <c r="E1" s="360"/>
      <c r="F1" s="364" t="s">
        <v>284</v>
      </c>
      <c r="G1" s="364"/>
      <c r="H1" s="364"/>
      <c r="I1" s="364"/>
      <c r="J1" s="364"/>
      <c r="K1" s="364"/>
      <c r="L1" s="234">
        <f>VLOOKUP($F$1,Tableau1[],COLUMN('Données Clunisois'!B2),FALSE())</f>
        <v>439</v>
      </c>
      <c r="M1" s="235" t="s">
        <v>73</v>
      </c>
      <c r="N1" s="239"/>
      <c r="O1" s="361" t="s">
        <v>304</v>
      </c>
      <c r="P1" s="362"/>
      <c r="Q1" s="362"/>
      <c r="R1" s="362"/>
      <c r="S1" s="236">
        <f>VLOOKUP($F$1,Tableau1[],COLUMN('Données Clunisois'!C2),FALSE())</f>
        <v>2138.193058993133</v>
      </c>
      <c r="T1" s="235" t="s">
        <v>74</v>
      </c>
      <c r="U1" s="237" t="s">
        <v>75</v>
      </c>
      <c r="V1" s="238">
        <f>VLOOKUP($F$1,Tableau1[],COLUMN('Données Clunisois'!AK2),FALSE())</f>
        <v>71042</v>
      </c>
      <c r="W1" s="232"/>
    </row>
    <row r="2" spans="1:23" s="242" customFormat="1" ht="47.25" thickBot="1" x14ac:dyDescent="0.75">
      <c r="A2" s="240" t="s">
        <v>201</v>
      </c>
      <c r="B2" s="240"/>
      <c r="C2" s="240"/>
      <c r="D2" s="240"/>
      <c r="E2" s="240"/>
      <c r="F2" s="240"/>
      <c r="G2" s="240"/>
      <c r="H2" s="240"/>
      <c r="I2" s="240"/>
      <c r="J2" s="240"/>
      <c r="K2" s="240"/>
      <c r="L2" s="241"/>
      <c r="M2" s="241"/>
      <c r="N2" s="240" t="s">
        <v>202</v>
      </c>
      <c r="O2" s="240"/>
      <c r="P2" s="240"/>
      <c r="Q2" s="240"/>
      <c r="R2" s="240"/>
      <c r="S2" s="240"/>
      <c r="T2" s="240"/>
      <c r="U2" s="240"/>
      <c r="V2" s="240"/>
      <c r="W2" s="241"/>
    </row>
    <row r="3" spans="1:23" ht="34.5" thickTop="1" x14ac:dyDescent="0.5">
      <c r="A3" s="174"/>
      <c r="B3" s="174"/>
      <c r="C3" s="8"/>
      <c r="D3" s="8"/>
      <c r="E3" s="8"/>
      <c r="F3" s="8"/>
      <c r="G3" s="8"/>
      <c r="H3" s="8"/>
      <c r="I3" s="8"/>
      <c r="J3" s="8"/>
      <c r="K3" s="8"/>
      <c r="L3" s="8"/>
      <c r="M3" s="8"/>
      <c r="N3" s="8"/>
      <c r="O3" s="8"/>
      <c r="P3" s="8"/>
      <c r="Q3" s="8"/>
      <c r="R3" s="8"/>
      <c r="S3" s="8"/>
      <c r="T3" s="8"/>
      <c r="U3" s="8"/>
      <c r="V3" s="8"/>
      <c r="W3" s="8"/>
    </row>
    <row r="4" spans="1:23" ht="47.25" thickBot="1" x14ac:dyDescent="0.3">
      <c r="A4" s="243" t="s">
        <v>76</v>
      </c>
      <c r="B4" s="175">
        <f>VLOOKUP($F$1,Tableau1[],COLUMN('Données Clunisois'!D4),FALSE())</f>
        <v>2018</v>
      </c>
      <c r="C4" s="51"/>
      <c r="D4" s="51"/>
      <c r="F4" s="8"/>
      <c r="G4" s="8"/>
      <c r="H4" s="8"/>
      <c r="I4" s="8"/>
      <c r="J4" s="8"/>
      <c r="K4" s="8"/>
      <c r="L4" s="8"/>
      <c r="M4" s="8"/>
      <c r="N4" s="176" t="s">
        <v>77</v>
      </c>
      <c r="O4" s="177"/>
      <c r="P4" s="177"/>
      <c r="Q4" s="177"/>
      <c r="R4" s="177"/>
      <c r="S4" s="177"/>
      <c r="T4" s="177"/>
      <c r="U4" s="178">
        <f>VLOOKUP($F$1,Tableau1[],COLUMN('Données Clunisois'!U2),FALSE())</f>
        <v>4042</v>
      </c>
      <c r="W4" s="8"/>
    </row>
    <row r="5" spans="1:23" ht="36.75" thickBot="1" x14ac:dyDescent="0.4">
      <c r="A5" s="48"/>
      <c r="B5" s="172" t="s">
        <v>78</v>
      </c>
      <c r="C5" s="81"/>
      <c r="D5" s="81"/>
      <c r="F5" s="8"/>
      <c r="G5" s="8"/>
      <c r="H5" s="8"/>
      <c r="I5" s="8"/>
      <c r="J5" s="8"/>
      <c r="K5" s="8"/>
      <c r="L5" s="8"/>
      <c r="M5" s="8"/>
      <c r="N5" s="49"/>
      <c r="O5" s="8"/>
      <c r="P5" s="8"/>
      <c r="Q5" s="8"/>
      <c r="R5" s="8"/>
      <c r="S5" s="8"/>
      <c r="T5" s="8"/>
      <c r="U5" s="8"/>
      <c r="V5" s="179" t="s">
        <v>78</v>
      </c>
      <c r="W5" s="8"/>
    </row>
    <row r="6" spans="1:23" ht="36.75" thickBot="1" x14ac:dyDescent="0.3">
      <c r="A6" s="157" t="s">
        <v>79</v>
      </c>
      <c r="B6" s="173">
        <f>VLOOKUP($F$1,Tableau1[],COLUMN('Données Clunisois'!F2),FALSE())</f>
        <v>0</v>
      </c>
      <c r="F6" s="8"/>
      <c r="G6" s="8"/>
      <c r="H6" s="8"/>
      <c r="I6" s="8"/>
      <c r="J6" s="8"/>
      <c r="K6" s="8"/>
      <c r="L6" s="8"/>
      <c r="M6" s="8"/>
      <c r="N6" s="160" t="s">
        <v>80</v>
      </c>
      <c r="O6" s="161"/>
      <c r="P6" s="161"/>
      <c r="Q6" s="161"/>
      <c r="R6" s="161"/>
      <c r="S6" s="161"/>
      <c r="T6" s="161"/>
      <c r="U6" s="162"/>
      <c r="V6" s="180">
        <f>VLOOKUP($F$1,Tableau1[],COLUMN('Données Clunisois'!$W$3),FALSE())</f>
        <v>0</v>
      </c>
      <c r="W6" s="8"/>
    </row>
    <row r="7" spans="1:23" ht="37.5" thickTop="1" thickBot="1" x14ac:dyDescent="0.3">
      <c r="A7" s="158" t="s">
        <v>81</v>
      </c>
      <c r="B7" s="147">
        <f>VLOOKUP($F$1,Tableau1[],COLUMN('Données Clunisois'!H2),FALSE())</f>
        <v>1606.7132000000001</v>
      </c>
      <c r="F7" s="8"/>
      <c r="G7" s="8"/>
      <c r="H7" s="8"/>
      <c r="I7" s="8"/>
      <c r="J7" s="8"/>
      <c r="K7" s="8"/>
      <c r="L7" s="8"/>
      <c r="M7" s="8"/>
      <c r="N7" s="163" t="s">
        <v>82</v>
      </c>
      <c r="O7" s="164"/>
      <c r="P7" s="164"/>
      <c r="Q7" s="164"/>
      <c r="R7" s="164"/>
      <c r="S7" s="164"/>
      <c r="T7" s="164"/>
      <c r="U7" s="165"/>
      <c r="V7" s="180">
        <f>VLOOKUP($F$1,Tableau1[],COLUMN('Données Clunisois'!$X$3),FALSE())</f>
        <v>0</v>
      </c>
      <c r="W7" s="8"/>
    </row>
    <row r="8" spans="1:23" ht="37.5" thickTop="1" thickBot="1" x14ac:dyDescent="0.3">
      <c r="A8" s="158" t="s">
        <v>83</v>
      </c>
      <c r="B8" s="147">
        <f>VLOOKUP($F$1,Tableau1[],COLUMN('Données Clunisois'!I2),FALSE())</f>
        <v>3758.6858000000002</v>
      </c>
      <c r="F8" s="8"/>
      <c r="G8" s="8"/>
      <c r="H8" s="8"/>
      <c r="I8" s="8"/>
      <c r="J8" s="8"/>
      <c r="K8" s="8"/>
      <c r="L8" s="8"/>
      <c r="M8" s="8"/>
      <c r="N8" s="163" t="s">
        <v>84</v>
      </c>
      <c r="O8" s="164"/>
      <c r="P8" s="164"/>
      <c r="Q8" s="164"/>
      <c r="R8" s="164"/>
      <c r="S8" s="164"/>
      <c r="T8" s="164"/>
      <c r="U8" s="165"/>
      <c r="V8" s="180">
        <f>VLOOKUP($F$1,Tableau1[],COLUMN('Données Clunisois'!$Z$3),FALSE())</f>
        <v>0</v>
      </c>
      <c r="W8" s="8"/>
    </row>
    <row r="9" spans="1:23" ht="37.5" thickTop="1" thickBot="1" x14ac:dyDescent="0.3">
      <c r="A9" s="158" t="s">
        <v>85</v>
      </c>
      <c r="B9" s="147">
        <f>VLOOKUP($F$1,Tableau1[],COLUMN('Données Clunisois'!J2),FALSE())</f>
        <v>1114.9333999999999</v>
      </c>
      <c r="F9" s="8"/>
      <c r="G9" s="8"/>
      <c r="H9" s="8"/>
      <c r="I9" s="8"/>
      <c r="J9" s="8"/>
      <c r="K9" s="8"/>
      <c r="L9" s="8"/>
      <c r="M9" s="8"/>
      <c r="N9" s="163" t="s">
        <v>86</v>
      </c>
      <c r="O9" s="164"/>
      <c r="P9" s="164"/>
      <c r="Q9" s="164"/>
      <c r="R9" s="164"/>
      <c r="S9" s="164"/>
      <c r="T9" s="164"/>
      <c r="U9" s="165"/>
      <c r="V9" s="180">
        <f>VLOOKUP($F$1,Tableau1[],COLUMN('Données Clunisois'!$AA$3),FALSE())</f>
        <v>7.9757764299999998</v>
      </c>
      <c r="W9" s="8"/>
    </row>
    <row r="10" spans="1:23" ht="37.5" thickTop="1" thickBot="1" x14ac:dyDescent="0.3">
      <c r="A10" s="158" t="s">
        <v>87</v>
      </c>
      <c r="B10" s="147">
        <f>VLOOKUP($F$1,Tableau1[],COLUMN('Données Clunisois'!L2),FALSE())</f>
        <v>2896.0365999999999</v>
      </c>
      <c r="F10" s="8"/>
      <c r="G10" s="8"/>
      <c r="H10" s="8"/>
      <c r="I10" s="8"/>
      <c r="J10" s="8"/>
      <c r="K10" s="8"/>
      <c r="L10" s="8"/>
      <c r="M10" s="8"/>
      <c r="N10" s="163" t="s">
        <v>88</v>
      </c>
      <c r="O10" s="164"/>
      <c r="P10" s="164"/>
      <c r="Q10" s="164"/>
      <c r="R10" s="164"/>
      <c r="S10" s="164"/>
      <c r="T10" s="164"/>
      <c r="U10" s="165"/>
      <c r="V10" s="180">
        <f>VLOOKUP($F$1,Tableau1[],COLUMN('Données Clunisois'!$AB$3),FALSE())</f>
        <v>18.4065967045366</v>
      </c>
      <c r="W10" s="8"/>
    </row>
    <row r="11" spans="1:23" ht="37.5" thickTop="1" thickBot="1" x14ac:dyDescent="0.3">
      <c r="A11" s="159" t="s">
        <v>89</v>
      </c>
      <c r="B11" s="148">
        <f>SUM(B6:B10)</f>
        <v>9376.3690000000006</v>
      </c>
      <c r="F11" s="8"/>
      <c r="G11" s="8"/>
      <c r="H11" s="8"/>
      <c r="I11" s="8"/>
      <c r="J11" s="8"/>
      <c r="K11" s="8"/>
      <c r="L11" s="8"/>
      <c r="M11" s="8"/>
      <c r="N11" s="163" t="s">
        <v>213</v>
      </c>
      <c r="O11" s="164"/>
      <c r="P11" s="164"/>
      <c r="Q11" s="164"/>
      <c r="R11" s="164"/>
      <c r="S11" s="164"/>
      <c r="T11" s="164"/>
      <c r="U11" s="165"/>
      <c r="V11" s="180">
        <f>VLOOKUP($F$1,Tableau1[],COLUMN('Données Clunisois'!$AE$3),FALSE())</f>
        <v>0</v>
      </c>
      <c r="W11" s="8"/>
    </row>
    <row r="12" spans="1:23" ht="55.5" customHeight="1" thickTop="1" thickBot="1" x14ac:dyDescent="0.3">
      <c r="F12" s="8"/>
      <c r="G12" s="8"/>
      <c r="H12" s="8"/>
      <c r="I12" s="8"/>
      <c r="J12" s="8"/>
      <c r="K12" s="8"/>
      <c r="L12" s="8"/>
      <c r="M12" s="8"/>
      <c r="N12" s="366" t="s">
        <v>212</v>
      </c>
      <c r="O12" s="367"/>
      <c r="P12" s="367"/>
      <c r="Q12" s="367"/>
      <c r="R12" s="367"/>
      <c r="S12" s="367"/>
      <c r="T12" s="367"/>
      <c r="U12" s="368"/>
      <c r="V12" s="180">
        <f>VLOOKUP($F$1,Tableau1[],COLUMN('Données Clunisois'!$AF$3),FALSE())</f>
        <v>0</v>
      </c>
      <c r="W12" s="8"/>
    </row>
    <row r="13" spans="1:23" ht="37.5" thickTop="1" thickBot="1" x14ac:dyDescent="0.3">
      <c r="F13" s="8"/>
      <c r="G13" s="8"/>
      <c r="H13" s="8"/>
      <c r="I13" s="8"/>
      <c r="J13" s="8"/>
      <c r="K13" s="8"/>
      <c r="L13" s="8"/>
      <c r="M13" s="8"/>
      <c r="N13" s="163" t="s">
        <v>214</v>
      </c>
      <c r="O13" s="164"/>
      <c r="P13" s="164"/>
      <c r="Q13" s="164"/>
      <c r="R13" s="164"/>
      <c r="S13" s="164"/>
      <c r="T13" s="164"/>
      <c r="U13" s="165"/>
      <c r="V13" s="180">
        <f>VLOOKUP($F$1,Tableau1[],COLUMN('Données Clunisois'!$AG$3),FALSE())</f>
        <v>0</v>
      </c>
      <c r="W13" s="8"/>
    </row>
    <row r="14" spans="1:23" ht="37.5" thickTop="1" thickBot="1" x14ac:dyDescent="0.3">
      <c r="A14" s="8"/>
      <c r="B14" s="8"/>
      <c r="C14" s="8"/>
      <c r="D14" s="8"/>
      <c r="E14" s="8"/>
      <c r="F14" s="8"/>
      <c r="G14" s="8"/>
      <c r="H14" s="8"/>
      <c r="I14" s="8"/>
      <c r="J14" s="8"/>
      <c r="K14" s="8"/>
      <c r="L14" s="8"/>
      <c r="M14" s="8"/>
      <c r="N14" s="163" t="s">
        <v>90</v>
      </c>
      <c r="O14" s="164"/>
      <c r="P14" s="164"/>
      <c r="Q14" s="164"/>
      <c r="R14" s="164"/>
      <c r="S14" s="164"/>
      <c r="T14" s="164"/>
      <c r="U14" s="165"/>
      <c r="V14" s="180">
        <f>VLOOKUP($F$1,Tableau1[],COLUMN('Données Clunisois'!$AI$3),FALSE())</f>
        <v>852.19</v>
      </c>
      <c r="W14" s="8"/>
    </row>
    <row r="15" spans="1:23" ht="37.5" thickTop="1" thickBot="1" x14ac:dyDescent="0.3">
      <c r="M15" s="8"/>
      <c r="N15" s="166" t="s">
        <v>203</v>
      </c>
      <c r="O15" s="167"/>
      <c r="P15" s="167"/>
      <c r="Q15" s="167"/>
      <c r="R15" s="167"/>
      <c r="S15" s="167"/>
      <c r="T15" s="167"/>
      <c r="U15" s="168"/>
      <c r="V15" s="180">
        <f>VLOOKUP($F$1,Tableau1[],COLUMN('Données Clunisois'!$AJ3),FALSE())</f>
        <v>0</v>
      </c>
      <c r="W15" s="8"/>
    </row>
    <row r="16" spans="1:23" ht="36.6" customHeight="1" thickTop="1" thickBot="1" x14ac:dyDescent="0.75">
      <c r="A16" s="365" t="s">
        <v>276</v>
      </c>
      <c r="B16" s="365"/>
      <c r="C16" s="365"/>
      <c r="D16" s="365"/>
      <c r="E16" s="365"/>
      <c r="F16" s="365"/>
      <c r="G16" s="365"/>
      <c r="H16" s="365"/>
      <c r="I16" s="365"/>
      <c r="J16" s="365"/>
      <c r="K16" s="365"/>
      <c r="L16" s="365"/>
      <c r="M16" s="8"/>
      <c r="N16" s="169" t="s">
        <v>91</v>
      </c>
      <c r="O16" s="170"/>
      <c r="P16" s="170"/>
      <c r="Q16" s="170"/>
      <c r="R16" s="170"/>
      <c r="S16" s="170"/>
      <c r="T16" s="170"/>
      <c r="U16" s="171"/>
      <c r="V16" s="181">
        <f>SUM(V6:V15)</f>
        <v>878.57237313453663</v>
      </c>
      <c r="W16" s="8"/>
    </row>
    <row r="17" spans="1:24" ht="47.25" customHeight="1" x14ac:dyDescent="0.35">
      <c r="A17" s="369">
        <f>V16/B11</f>
        <v>9.3700703666263194E-2</v>
      </c>
      <c r="B17" s="369"/>
      <c r="C17" s="369"/>
      <c r="D17" s="369"/>
      <c r="E17" s="369"/>
      <c r="F17" s="369"/>
      <c r="G17" s="369"/>
      <c r="H17" s="369"/>
      <c r="I17" s="369"/>
      <c r="J17" s="369"/>
      <c r="K17" s="369"/>
      <c r="L17" s="369"/>
      <c r="M17" s="9"/>
      <c r="W17" s="8"/>
    </row>
    <row r="18" spans="1:24" ht="22.5" customHeight="1" thickBot="1" x14ac:dyDescent="0.4">
      <c r="A18" s="9"/>
      <c r="B18" s="9"/>
      <c r="C18" s="9"/>
      <c r="D18" s="9"/>
      <c r="E18" s="9"/>
      <c r="F18" s="9"/>
      <c r="G18" s="9"/>
      <c r="H18" s="9"/>
      <c r="I18" s="9"/>
      <c r="J18" s="9"/>
      <c r="K18" s="9"/>
      <c r="L18" s="9"/>
      <c r="M18" s="9"/>
      <c r="N18" s="9"/>
      <c r="O18" s="9"/>
      <c r="P18" s="9"/>
      <c r="Q18" s="9"/>
      <c r="R18" s="9"/>
      <c r="S18" s="9"/>
      <c r="T18" s="9"/>
      <c r="U18" s="9"/>
      <c r="V18" s="9"/>
      <c r="W18" s="9"/>
    </row>
    <row r="19" spans="1:24" ht="95.25" customHeight="1" thickBot="1" x14ac:dyDescent="0.75">
      <c r="A19" s="293" t="s">
        <v>302</v>
      </c>
      <c r="B19" s="294"/>
      <c r="C19" s="294"/>
      <c r="D19" s="294"/>
      <c r="E19" s="294"/>
      <c r="F19" s="294"/>
      <c r="G19" s="294"/>
      <c r="H19" s="294"/>
      <c r="I19" s="294"/>
      <c r="J19" s="294"/>
      <c r="K19" s="294"/>
      <c r="L19" s="294"/>
      <c r="M19" s="294"/>
      <c r="N19" s="294"/>
      <c r="O19" s="294"/>
      <c r="P19" s="294"/>
      <c r="Q19" s="294"/>
      <c r="R19" s="294"/>
      <c r="S19" s="294"/>
      <c r="T19" s="294"/>
      <c r="U19" s="294"/>
      <c r="V19" s="294"/>
      <c r="W19" s="295"/>
    </row>
    <row r="20" spans="1:24" ht="33" customHeight="1" thickBot="1" x14ac:dyDescent="0.55000000000000004">
      <c r="A20" s="296" t="s">
        <v>263</v>
      </c>
      <c r="B20" s="297"/>
      <c r="C20" s="297"/>
      <c r="D20" s="297"/>
      <c r="E20" s="297"/>
      <c r="F20" s="297"/>
      <c r="G20" s="298"/>
      <c r="H20" s="61"/>
      <c r="I20" s="61"/>
      <c r="J20" s="296" t="s">
        <v>228</v>
      </c>
      <c r="K20" s="297"/>
      <c r="L20" s="297"/>
      <c r="M20" s="298"/>
      <c r="N20" s="61"/>
      <c r="O20" s="316" t="s">
        <v>264</v>
      </c>
      <c r="P20" s="317"/>
      <c r="Q20" s="317"/>
      <c r="R20" s="317"/>
      <c r="S20" s="317"/>
      <c r="T20" s="317"/>
      <c r="U20" s="317"/>
      <c r="V20" s="317"/>
      <c r="W20" s="318"/>
    </row>
    <row r="21" spans="1:24" ht="58.15" customHeight="1" thickBot="1" x14ac:dyDescent="0.55000000000000004">
      <c r="A21" s="332" t="s">
        <v>301</v>
      </c>
      <c r="B21" s="333"/>
      <c r="C21" s="333"/>
      <c r="D21" s="333"/>
      <c r="E21" s="333"/>
      <c r="F21" s="333"/>
      <c r="G21" s="334"/>
      <c r="H21" s="11"/>
      <c r="I21" s="8"/>
      <c r="J21" s="308">
        <f>IF(+G34-$V$16&lt;0,0.1,+G34-$V$16)</f>
        <v>7023.6198268654625</v>
      </c>
      <c r="K21" s="309"/>
      <c r="L21" s="330" t="s">
        <v>262</v>
      </c>
      <c r="M21" s="331"/>
      <c r="N21" s="8"/>
      <c r="O21" s="357" t="s">
        <v>300</v>
      </c>
      <c r="P21" s="358"/>
      <c r="Q21" s="358"/>
      <c r="R21" s="358"/>
      <c r="S21" s="358"/>
      <c r="T21" s="358"/>
      <c r="U21" s="358"/>
      <c r="V21" s="358"/>
      <c r="W21" s="359"/>
    </row>
    <row r="22" spans="1:24" ht="27" customHeight="1" thickBot="1" x14ac:dyDescent="0.3">
      <c r="A22" s="335"/>
      <c r="B22" s="336"/>
      <c r="C22" s="336"/>
      <c r="D22" s="336"/>
      <c r="E22" s="336"/>
      <c r="F22" s="336"/>
      <c r="G22" s="337"/>
      <c r="H22" s="11"/>
      <c r="I22" s="8"/>
      <c r="J22" s="313" t="s">
        <v>92</v>
      </c>
      <c r="K22" s="314"/>
      <c r="L22" s="314"/>
      <c r="M22" s="315"/>
      <c r="N22" s="8"/>
      <c r="O22" s="54"/>
      <c r="P22" s="324" t="s">
        <v>269</v>
      </c>
      <c r="Q22" s="325"/>
      <c r="R22" s="326"/>
      <c r="S22" s="109" t="s">
        <v>270</v>
      </c>
      <c r="T22" s="58"/>
      <c r="U22" s="58"/>
      <c r="V22" s="58"/>
      <c r="W22" s="55"/>
    </row>
    <row r="23" spans="1:24" ht="102.75" customHeight="1" x14ac:dyDescent="0.25">
      <c r="A23" s="335"/>
      <c r="B23" s="336"/>
      <c r="C23" s="336"/>
      <c r="D23" s="336"/>
      <c r="E23" s="336"/>
      <c r="F23" s="336"/>
      <c r="G23" s="337"/>
      <c r="H23" s="10"/>
      <c r="I23" s="10"/>
      <c r="J23" s="80" t="s">
        <v>251</v>
      </c>
      <c r="K23" s="95" t="s">
        <v>247</v>
      </c>
      <c r="L23" s="247" t="s">
        <v>248</v>
      </c>
      <c r="M23" s="80" t="s">
        <v>277</v>
      </c>
      <c r="N23" s="8"/>
      <c r="O23" s="80" t="s">
        <v>251</v>
      </c>
      <c r="P23" s="95" t="s">
        <v>286</v>
      </c>
      <c r="Q23" s="95" t="s">
        <v>256</v>
      </c>
      <c r="R23" s="95" t="s">
        <v>257</v>
      </c>
      <c r="S23" s="95" t="s">
        <v>238</v>
      </c>
      <c r="T23" s="96" t="s">
        <v>253</v>
      </c>
      <c r="U23" s="13"/>
      <c r="V23" s="218" t="s">
        <v>281</v>
      </c>
      <c r="W23" s="57"/>
    </row>
    <row r="24" spans="1:24" ht="57.75" customHeight="1" x14ac:dyDescent="0.35">
      <c r="A24" s="335"/>
      <c r="B24" s="336"/>
      <c r="C24" s="336"/>
      <c r="D24" s="336"/>
      <c r="E24" s="336"/>
      <c r="F24" s="336"/>
      <c r="G24" s="337"/>
      <c r="H24" s="8"/>
      <c r="I24" s="8"/>
      <c r="J24" s="67"/>
      <c r="K24" s="244" t="s">
        <v>216</v>
      </c>
      <c r="L24" s="182">
        <f>2400*2</f>
        <v>4800</v>
      </c>
      <c r="M24" s="220">
        <f>IF($J$21&gt;0,L24/$J$21,"Contribution hors commune")</f>
        <v>0.68340828779483764</v>
      </c>
      <c r="N24" s="8"/>
      <c r="O24" s="67"/>
      <c r="P24" s="248">
        <f>V6/L24</f>
        <v>0</v>
      </c>
      <c r="Q24" s="193"/>
      <c r="R24" s="193"/>
      <c r="S24" s="194">
        <f>V6</f>
        <v>0</v>
      </c>
      <c r="T24" s="198">
        <v>0</v>
      </c>
      <c r="U24" s="153" t="s">
        <v>237</v>
      </c>
      <c r="V24" s="206">
        <f>S24+T24*L24</f>
        <v>0</v>
      </c>
      <c r="W24" s="56"/>
      <c r="X24" s="62"/>
    </row>
    <row r="25" spans="1:24" ht="21.6" customHeight="1" thickBot="1" x14ac:dyDescent="0.55000000000000004">
      <c r="A25" s="338"/>
      <c r="B25" s="339"/>
      <c r="C25" s="339"/>
      <c r="D25" s="339"/>
      <c r="E25" s="339"/>
      <c r="F25" s="339"/>
      <c r="G25" s="340"/>
      <c r="H25" s="14"/>
      <c r="I25" s="14"/>
      <c r="J25" s="68"/>
      <c r="K25" s="245"/>
      <c r="L25" s="183"/>
      <c r="M25" s="221"/>
      <c r="N25" s="8"/>
      <c r="O25" s="68"/>
      <c r="P25" s="248"/>
      <c r="Q25" s="195"/>
      <c r="R25" s="195"/>
      <c r="S25" s="196"/>
      <c r="T25" s="199"/>
      <c r="U25" s="154"/>
      <c r="V25" s="207"/>
      <c r="W25" s="57"/>
    </row>
    <row r="26" spans="1:24" ht="56.25" customHeight="1" x14ac:dyDescent="0.25">
      <c r="A26" s="74"/>
      <c r="B26" s="341" t="s">
        <v>285</v>
      </c>
      <c r="C26" s="341" t="s">
        <v>231</v>
      </c>
      <c r="D26" s="341" t="s">
        <v>239</v>
      </c>
      <c r="E26" s="341" t="s">
        <v>278</v>
      </c>
      <c r="F26" s="343" t="s">
        <v>242</v>
      </c>
      <c r="G26" s="341" t="s">
        <v>233</v>
      </c>
      <c r="H26" s="14"/>
      <c r="I26" s="14"/>
      <c r="J26" s="68"/>
      <c r="K26" s="244" t="s">
        <v>305</v>
      </c>
      <c r="L26" s="184">
        <v>4150</v>
      </c>
      <c r="M26" s="222">
        <f>IF($J$21&gt;0,L26/$J$21,"Contribution hors commune")</f>
        <v>0.59086341548928678</v>
      </c>
      <c r="N26" s="8"/>
      <c r="O26" s="68"/>
      <c r="P26" s="248">
        <f>V7/L26</f>
        <v>0</v>
      </c>
      <c r="Q26" s="195"/>
      <c r="R26" s="195"/>
      <c r="S26" s="197">
        <f>V7</f>
        <v>0</v>
      </c>
      <c r="T26" s="200">
        <v>0</v>
      </c>
      <c r="U26" s="154" t="s">
        <v>307</v>
      </c>
      <c r="V26" s="208">
        <f>S26+T26*L26</f>
        <v>0</v>
      </c>
      <c r="W26" s="57"/>
    </row>
    <row r="27" spans="1:24" ht="33.75" x14ac:dyDescent="0.5">
      <c r="A27" s="150"/>
      <c r="B27" s="342"/>
      <c r="C27" s="342"/>
      <c r="D27" s="342"/>
      <c r="E27" s="348"/>
      <c r="F27" s="344"/>
      <c r="G27" s="348"/>
      <c r="H27" s="14"/>
      <c r="I27" s="14"/>
      <c r="J27" s="68"/>
      <c r="K27" s="246"/>
      <c r="L27" s="185"/>
      <c r="M27" s="223"/>
      <c r="N27" s="8"/>
      <c r="O27" s="68"/>
      <c r="P27" s="248"/>
      <c r="Q27" s="195"/>
      <c r="R27" s="195"/>
      <c r="S27" s="197"/>
      <c r="T27" s="199"/>
      <c r="U27" s="154"/>
      <c r="V27" s="209"/>
      <c r="W27" s="52" t="s">
        <v>93</v>
      </c>
      <c r="X27" s="15"/>
    </row>
    <row r="28" spans="1:24" ht="60" customHeight="1" x14ac:dyDescent="0.5">
      <c r="A28" s="150"/>
      <c r="B28" s="342"/>
      <c r="C28" s="342"/>
      <c r="D28" s="342"/>
      <c r="E28" s="348"/>
      <c r="F28" s="344"/>
      <c r="G28" s="348"/>
      <c r="H28" s="14"/>
      <c r="I28" s="14"/>
      <c r="J28" s="68"/>
      <c r="K28" s="244" t="s">
        <v>215</v>
      </c>
      <c r="L28" s="186">
        <v>1200</v>
      </c>
      <c r="M28" s="224">
        <f>IF($J$21&gt;0,L28/$J$21,"Contribution hors commune")</f>
        <v>0.17085207194870941</v>
      </c>
      <c r="N28" s="8"/>
      <c r="O28" s="68"/>
      <c r="P28" s="248">
        <v>0</v>
      </c>
      <c r="Q28" s="195"/>
      <c r="R28" s="195"/>
      <c r="S28" s="194">
        <v>0</v>
      </c>
      <c r="T28" s="201">
        <v>9</v>
      </c>
      <c r="U28" s="154" t="s">
        <v>220</v>
      </c>
      <c r="V28" s="206">
        <f>S28+T28*L28</f>
        <v>10800</v>
      </c>
      <c r="W28" s="72">
        <f>(P28+T28/$S$1)</f>
        <v>4.2091615451403932E-3</v>
      </c>
      <c r="X28" s="63"/>
    </row>
    <row r="29" spans="1:24" ht="33.75" x14ac:dyDescent="0.45">
      <c r="A29" s="151" t="s">
        <v>79</v>
      </c>
      <c r="B29" s="254">
        <f>B6</f>
        <v>0</v>
      </c>
      <c r="C29" s="137"/>
      <c r="D29" s="137"/>
      <c r="E29" s="138">
        <f>B29/$B$34</f>
        <v>0</v>
      </c>
      <c r="F29" s="256">
        <v>-0.1</v>
      </c>
      <c r="G29" s="139">
        <f>B29+F29*B29</f>
        <v>0</v>
      </c>
      <c r="H29" s="14"/>
      <c r="I29" s="14"/>
      <c r="J29" s="68"/>
      <c r="K29" s="244"/>
      <c r="L29" s="185"/>
      <c r="M29" s="223"/>
      <c r="N29" s="8"/>
      <c r="O29" s="68"/>
      <c r="P29" s="249"/>
      <c r="Q29" s="195"/>
      <c r="R29" s="195"/>
      <c r="S29" s="194"/>
      <c r="T29" s="199"/>
      <c r="U29" s="154"/>
      <c r="V29" s="210"/>
      <c r="W29" s="292" t="s">
        <v>223</v>
      </c>
      <c r="X29" s="64"/>
    </row>
    <row r="30" spans="1:24" ht="57" x14ac:dyDescent="0.45">
      <c r="A30" s="151" t="s">
        <v>81</v>
      </c>
      <c r="B30" s="254">
        <f>B7</f>
        <v>1606.7132000000001</v>
      </c>
      <c r="C30" s="137"/>
      <c r="D30" s="137"/>
      <c r="E30" s="138">
        <f>B30/$B$34</f>
        <v>0.1713577185368878</v>
      </c>
      <c r="F30" s="256">
        <v>-0.2</v>
      </c>
      <c r="G30" s="139">
        <f>B30+F30*B30</f>
        <v>1285.3705600000001</v>
      </c>
      <c r="H30" s="14"/>
      <c r="I30" s="14"/>
      <c r="J30" s="69" t="s">
        <v>94</v>
      </c>
      <c r="K30" s="244" t="s">
        <v>225</v>
      </c>
      <c r="L30" s="187">
        <v>20</v>
      </c>
      <c r="M30" s="225">
        <f>IF($J$21&gt;0,L30/$J$21,"Contribution hors commune")</f>
        <v>2.8475345324784902E-3</v>
      </c>
      <c r="N30" s="8"/>
      <c r="O30" s="69" t="s">
        <v>94</v>
      </c>
      <c r="P30" s="248">
        <f>V9/L30</f>
        <v>0.3987888215</v>
      </c>
      <c r="Q30" s="195"/>
      <c r="R30" s="195"/>
      <c r="S30" s="194">
        <f>V9</f>
        <v>7.9757764299999998</v>
      </c>
      <c r="T30" s="201">
        <v>10</v>
      </c>
      <c r="U30" s="155" t="s">
        <v>271</v>
      </c>
      <c r="V30" s="206">
        <f>S30+T30*L30</f>
        <v>207.97577643</v>
      </c>
      <c r="W30" s="292"/>
      <c r="X30" s="65"/>
    </row>
    <row r="31" spans="1:24" ht="33.75" x14ac:dyDescent="0.45">
      <c r="A31" s="151" t="s">
        <v>83</v>
      </c>
      <c r="B31" s="254">
        <f>B8</f>
        <v>3758.6858000000002</v>
      </c>
      <c r="C31" s="137"/>
      <c r="D31" s="137"/>
      <c r="E31" s="138">
        <f>B31/$B$34</f>
        <v>0.40086794792312463</v>
      </c>
      <c r="F31" s="256">
        <v>-0.2</v>
      </c>
      <c r="G31" s="139">
        <f>B31+F31*B31</f>
        <v>3006.9486400000001</v>
      </c>
      <c r="H31" s="14"/>
      <c r="I31" s="14"/>
      <c r="J31" s="68"/>
      <c r="K31" s="246"/>
      <c r="L31" s="185"/>
      <c r="M31" s="223"/>
      <c r="N31" s="8"/>
      <c r="O31" s="68"/>
      <c r="P31" s="249"/>
      <c r="Q31" s="195"/>
      <c r="R31" s="195"/>
      <c r="S31" s="197"/>
      <c r="T31" s="199"/>
      <c r="U31" s="154"/>
      <c r="V31" s="210"/>
      <c r="W31" s="16"/>
      <c r="X31" s="15"/>
    </row>
    <row r="32" spans="1:24" ht="57" x14ac:dyDescent="0.45">
      <c r="A32" s="151" t="s">
        <v>85</v>
      </c>
      <c r="B32" s="254">
        <f>B9</f>
        <v>1114.9333999999999</v>
      </c>
      <c r="C32" s="137"/>
      <c r="D32" s="137"/>
      <c r="E32" s="138">
        <f>B32/$B$34</f>
        <v>0.1189088654680719</v>
      </c>
      <c r="F32" s="256">
        <v>-0.1</v>
      </c>
      <c r="G32" s="139">
        <f>B32+F32*B32</f>
        <v>1003.4400599999999</v>
      </c>
      <c r="H32" s="14"/>
      <c r="I32" s="14"/>
      <c r="J32" s="70" t="s">
        <v>205</v>
      </c>
      <c r="K32" s="244" t="s">
        <v>226</v>
      </c>
      <c r="L32" s="188">
        <v>35</v>
      </c>
      <c r="M32" s="226">
        <f>IF($J$21&gt;0,L32/$J$21,"Contribution hors commune")</f>
        <v>4.9831854318373578E-3</v>
      </c>
      <c r="N32" s="8"/>
      <c r="O32" s="70" t="s">
        <v>205</v>
      </c>
      <c r="P32" s="248">
        <f>V10/L32</f>
        <v>0.52590276298675998</v>
      </c>
      <c r="Q32" s="195"/>
      <c r="R32" s="195"/>
      <c r="S32" s="194">
        <f>V10</f>
        <v>18.4065967045366</v>
      </c>
      <c r="T32" s="202">
        <v>2</v>
      </c>
      <c r="U32" s="155" t="s">
        <v>271</v>
      </c>
      <c r="V32" s="208">
        <f>S32+T32*L32</f>
        <v>88.406596704536597</v>
      </c>
      <c r="W32" s="16"/>
      <c r="X32" s="15"/>
    </row>
    <row r="33" spans="1:24" ht="33.75" x14ac:dyDescent="0.5">
      <c r="A33" s="151" t="s">
        <v>87</v>
      </c>
      <c r="B33" s="254">
        <f>B10</f>
        <v>2896.0365999999999</v>
      </c>
      <c r="C33" s="137"/>
      <c r="D33" s="137"/>
      <c r="E33" s="138">
        <f>B33/$B$34</f>
        <v>0.30886546807191567</v>
      </c>
      <c r="F33" s="256">
        <v>-0.1</v>
      </c>
      <c r="G33" s="139">
        <f>B33+F33*B33</f>
        <v>2606.4329399999997</v>
      </c>
      <c r="H33" s="14"/>
      <c r="I33" s="14"/>
      <c r="J33" s="68"/>
      <c r="K33" s="245"/>
      <c r="L33" s="185"/>
      <c r="M33" s="223"/>
      <c r="N33" s="8"/>
      <c r="O33" s="68"/>
      <c r="P33" s="249"/>
      <c r="Q33" s="195"/>
      <c r="R33" s="195"/>
      <c r="S33" s="196"/>
      <c r="T33" s="199"/>
      <c r="U33" s="154"/>
      <c r="V33" s="210"/>
      <c r="W33" s="52"/>
      <c r="X33" s="15"/>
    </row>
    <row r="34" spans="1:24" ht="57.75" thickBot="1" x14ac:dyDescent="0.3">
      <c r="A34" s="152"/>
      <c r="B34" s="73">
        <f>SUM(B29:B33)</f>
        <v>9376.3690000000006</v>
      </c>
      <c r="C34" s="82"/>
      <c r="D34" s="82"/>
      <c r="E34" s="73"/>
      <c r="F34" s="257">
        <f>-(B34-G34)/B34</f>
        <v>-0.15722256664600134</v>
      </c>
      <c r="G34" s="146">
        <f>SUM(G29:G33)</f>
        <v>7902.1921999999995</v>
      </c>
      <c r="H34" s="14"/>
      <c r="I34" s="14"/>
      <c r="J34" s="68"/>
      <c r="K34" s="244" t="s">
        <v>234</v>
      </c>
      <c r="L34" s="189">
        <v>140</v>
      </c>
      <c r="M34" s="227">
        <f>IF($J$21&gt;0,L34/$J$21,"Contribution hors commune")</f>
        <v>1.9932741727349431E-2</v>
      </c>
      <c r="N34" s="8"/>
      <c r="O34" s="68"/>
      <c r="P34" s="248">
        <f>(V11+V12+V13)/L34</f>
        <v>0</v>
      </c>
      <c r="Q34" s="195"/>
      <c r="R34" s="195"/>
      <c r="S34" s="194">
        <f>V11+V12+V13</f>
        <v>0</v>
      </c>
      <c r="T34" s="203">
        <v>0</v>
      </c>
      <c r="U34" s="155" t="s">
        <v>245</v>
      </c>
      <c r="V34" s="208">
        <f>S34+T34*L34</f>
        <v>0</v>
      </c>
      <c r="W34" s="16"/>
      <c r="X34" s="15"/>
    </row>
    <row r="35" spans="1:24" ht="78" customHeight="1" thickBot="1" x14ac:dyDescent="0.55000000000000004">
      <c r="A35" s="345" t="s">
        <v>294</v>
      </c>
      <c r="B35" s="346"/>
      <c r="C35" s="346"/>
      <c r="D35" s="346"/>
      <c r="E35" s="347"/>
      <c r="F35" s="149" t="s">
        <v>293</v>
      </c>
      <c r="G35" s="57"/>
      <c r="H35" s="14"/>
      <c r="I35" s="14"/>
      <c r="J35" s="68"/>
      <c r="K35" s="245"/>
      <c r="L35" s="185"/>
      <c r="M35" s="223"/>
      <c r="N35" s="8"/>
      <c r="O35" s="68"/>
      <c r="P35" s="249"/>
      <c r="Q35" s="195"/>
      <c r="R35" s="195"/>
      <c r="S35" s="196"/>
      <c r="T35" s="199"/>
      <c r="U35" s="156"/>
      <c r="V35" s="211"/>
      <c r="W35" s="292"/>
      <c r="X35" s="8"/>
    </row>
    <row r="36" spans="1:24" ht="52.5" x14ac:dyDescent="0.35">
      <c r="A36" s="90"/>
      <c r="G36" s="57"/>
      <c r="H36" s="14"/>
      <c r="I36" s="14"/>
      <c r="J36" s="71" t="s">
        <v>204</v>
      </c>
      <c r="K36" s="244" t="s">
        <v>235</v>
      </c>
      <c r="L36" s="190">
        <v>1500</v>
      </c>
      <c r="M36" s="228">
        <f>IF($J$21&gt;0,L36/$J$21,"Contribution hors commune")</f>
        <v>0.21356508993588677</v>
      </c>
      <c r="N36" s="8"/>
      <c r="O36" s="71" t="s">
        <v>204</v>
      </c>
      <c r="P36" s="249">
        <f>V15/L36</f>
        <v>0</v>
      </c>
      <c r="Q36" s="195"/>
      <c r="R36" s="195"/>
      <c r="S36" s="197">
        <f>V15</f>
        <v>0</v>
      </c>
      <c r="T36" s="204">
        <v>0</v>
      </c>
      <c r="U36" s="155" t="s">
        <v>246</v>
      </c>
      <c r="V36" s="208">
        <f>S36+T36*L36</f>
        <v>0</v>
      </c>
      <c r="W36" s="292"/>
      <c r="X36" s="8"/>
    </row>
    <row r="37" spans="1:24" ht="33.75" x14ac:dyDescent="0.25">
      <c r="G37" s="57"/>
      <c r="H37" s="14"/>
      <c r="I37" s="14"/>
      <c r="J37" s="68"/>
      <c r="K37" s="246"/>
      <c r="L37" s="191"/>
      <c r="M37" s="229"/>
      <c r="N37" s="8"/>
      <c r="O37" s="68"/>
      <c r="P37" s="249"/>
      <c r="Q37" s="195"/>
      <c r="R37" s="195"/>
      <c r="S37" s="197"/>
      <c r="T37" s="205"/>
      <c r="U37" s="156"/>
      <c r="V37" s="211"/>
      <c r="W37" s="13"/>
      <c r="X37" s="8"/>
    </row>
    <row r="38" spans="1:24" ht="78.75" x14ac:dyDescent="0.25">
      <c r="A38" s="53"/>
      <c r="G38" s="57"/>
      <c r="H38" s="14"/>
      <c r="I38" s="14"/>
      <c r="J38" s="71" t="s">
        <v>204</v>
      </c>
      <c r="K38" s="244" t="s">
        <v>296</v>
      </c>
      <c r="L38" s="192">
        <f>1.5*100</f>
        <v>150</v>
      </c>
      <c r="M38" s="230">
        <f>IF($J$21&gt;0,L38/$J$21,"Contribution hors commune")</f>
        <v>2.1356508993588676E-2</v>
      </c>
      <c r="N38" s="8"/>
      <c r="O38" s="71" t="s">
        <v>204</v>
      </c>
      <c r="P38" s="249">
        <v>0</v>
      </c>
      <c r="Q38" s="195"/>
      <c r="R38" s="195"/>
      <c r="S38" s="197">
        <v>0</v>
      </c>
      <c r="T38" s="204">
        <v>0</v>
      </c>
      <c r="U38" s="155" t="s">
        <v>306</v>
      </c>
      <c r="V38" s="208">
        <f>S38+T38*L38</f>
        <v>0</v>
      </c>
      <c r="W38" s="13"/>
      <c r="X38" s="8"/>
    </row>
    <row r="39" spans="1:24" ht="33.75" x14ac:dyDescent="0.45">
      <c r="A39" s="53"/>
      <c r="G39" s="57"/>
      <c r="J39" s="53"/>
      <c r="M39" s="57"/>
      <c r="O39" s="68"/>
      <c r="P39" s="249"/>
      <c r="Q39" s="195"/>
      <c r="R39" s="195"/>
      <c r="S39" s="197"/>
      <c r="T39" s="50"/>
      <c r="U39" s="66"/>
      <c r="V39" s="209"/>
      <c r="W39" s="57"/>
    </row>
    <row r="40" spans="1:24" ht="29.25" thickBot="1" x14ac:dyDescent="0.3">
      <c r="A40" s="53"/>
      <c r="G40" s="57"/>
      <c r="H40" s="14"/>
      <c r="I40" s="14"/>
      <c r="J40" s="327" t="s">
        <v>211</v>
      </c>
      <c r="K40" s="328"/>
      <c r="L40" s="328"/>
      <c r="M40" s="329"/>
      <c r="N40" s="8"/>
      <c r="O40" s="131" t="s">
        <v>224</v>
      </c>
      <c r="P40" s="250" t="s">
        <v>243</v>
      </c>
      <c r="Q40" s="87"/>
      <c r="R40" s="87"/>
      <c r="S40" s="134">
        <f>V16-SUM(S24:S38)</f>
        <v>852.19</v>
      </c>
      <c r="T40" s="322" t="s">
        <v>222</v>
      </c>
      <c r="U40" s="323"/>
      <c r="V40" s="212">
        <f>S40</f>
        <v>852.19</v>
      </c>
      <c r="W40" s="13"/>
      <c r="X40" s="8"/>
    </row>
    <row r="41" spans="1:24" ht="29.25" thickBot="1" x14ac:dyDescent="0.3">
      <c r="A41" s="53"/>
      <c r="G41" s="57"/>
      <c r="H41" s="14"/>
      <c r="I41" s="14"/>
      <c r="J41" s="12"/>
      <c r="K41" s="45"/>
      <c r="L41" s="45"/>
      <c r="M41" s="46"/>
      <c r="N41" s="8"/>
      <c r="O41" s="356" t="s">
        <v>273</v>
      </c>
      <c r="P41" s="291"/>
      <c r="Q41" s="291"/>
      <c r="R41" s="291"/>
      <c r="S41" s="89">
        <f>SUM(S24:S40)</f>
        <v>878.57237313453663</v>
      </c>
      <c r="T41" s="50"/>
      <c r="U41" s="59"/>
      <c r="V41" s="8"/>
      <c r="W41" s="13"/>
    </row>
    <row r="42" spans="1:24" ht="28.5" x14ac:dyDescent="0.45">
      <c r="A42" s="53"/>
      <c r="G42" s="57"/>
      <c r="H42" s="14"/>
      <c r="I42" s="14"/>
      <c r="J42" s="12"/>
      <c r="K42" s="45"/>
      <c r="L42" s="45"/>
      <c r="M42" s="46"/>
      <c r="N42" s="8"/>
      <c r="O42" s="355" t="s">
        <v>229</v>
      </c>
      <c r="P42" s="286"/>
      <c r="Q42" s="286"/>
      <c r="R42" s="286"/>
      <c r="S42" s="286"/>
      <c r="T42" s="286"/>
      <c r="U42" s="213" t="s">
        <v>218</v>
      </c>
      <c r="V42" s="214">
        <f>V24+V28+V30</f>
        <v>11007.975776429999</v>
      </c>
      <c r="W42" s="13"/>
    </row>
    <row r="43" spans="1:24" ht="28.5" x14ac:dyDescent="0.45">
      <c r="A43" s="53"/>
      <c r="G43" s="57"/>
      <c r="H43" s="14"/>
      <c r="I43" s="14"/>
      <c r="J43" s="327"/>
      <c r="K43" s="328"/>
      <c r="L43" s="328"/>
      <c r="M43" s="329"/>
      <c r="N43" s="8"/>
      <c r="O43" s="12"/>
      <c r="P43" s="8"/>
      <c r="Q43" s="8"/>
      <c r="R43" s="8"/>
      <c r="S43" s="50"/>
      <c r="T43" s="75" t="s">
        <v>230</v>
      </c>
      <c r="U43" s="79" t="s">
        <v>219</v>
      </c>
      <c r="V43" s="215">
        <f>V26+V32+V34+V36+V38</f>
        <v>88.406596704536597</v>
      </c>
      <c r="W43" s="13"/>
    </row>
    <row r="44" spans="1:24" ht="28.5" x14ac:dyDescent="0.45">
      <c r="A44" s="53"/>
      <c r="G44" s="57"/>
      <c r="H44" s="14"/>
      <c r="I44" s="14"/>
      <c r="J44" s="76"/>
      <c r="K44" s="77"/>
      <c r="L44" s="77"/>
      <c r="M44" s="78"/>
      <c r="N44" s="8"/>
      <c r="O44" s="12"/>
      <c r="P44" s="8"/>
      <c r="Q44" s="8"/>
      <c r="R44" s="8"/>
      <c r="S44" s="50"/>
      <c r="T44" s="75"/>
      <c r="U44" s="88" t="s">
        <v>224</v>
      </c>
      <c r="V44" s="216">
        <f>V40</f>
        <v>852.19</v>
      </c>
      <c r="W44" s="13"/>
    </row>
    <row r="45" spans="1:24" ht="29.25" thickBot="1" x14ac:dyDescent="0.5">
      <c r="A45" s="53"/>
      <c r="G45" s="57"/>
      <c r="H45" s="14"/>
      <c r="I45" s="14"/>
      <c r="J45" s="91" t="s">
        <v>249</v>
      </c>
      <c r="K45" s="45"/>
      <c r="L45" s="45"/>
      <c r="M45" s="46"/>
      <c r="N45" s="8"/>
      <c r="O45" s="12"/>
      <c r="P45" s="8"/>
      <c r="Q45" s="8"/>
      <c r="R45" s="8"/>
      <c r="S45" s="50"/>
      <c r="T45" s="8"/>
      <c r="U45" s="98" t="s">
        <v>272</v>
      </c>
      <c r="V45" s="217">
        <f>V42+V43+V44</f>
        <v>11948.572373134537</v>
      </c>
      <c r="W45" s="13"/>
    </row>
    <row r="46" spans="1:24" ht="34.5" thickBot="1" x14ac:dyDescent="0.55000000000000004">
      <c r="A46" s="53"/>
      <c r="G46" s="57"/>
      <c r="H46" s="18"/>
      <c r="I46" s="18"/>
      <c r="J46" s="91" t="s">
        <v>250</v>
      </c>
      <c r="M46" s="57"/>
      <c r="N46" s="8"/>
      <c r="O46" s="92" t="s">
        <v>287</v>
      </c>
      <c r="P46" s="8"/>
      <c r="Q46" s="8"/>
      <c r="R46" s="8"/>
      <c r="S46" s="8"/>
      <c r="T46" s="102" t="s">
        <v>252</v>
      </c>
      <c r="U46" s="219">
        <f>(V45)/G34</f>
        <v>1.5120579290813172</v>
      </c>
      <c r="V46" s="97" t="s">
        <v>95</v>
      </c>
      <c r="W46" s="99" t="s">
        <v>258</v>
      </c>
    </row>
    <row r="47" spans="1:24" ht="21.75" thickBot="1" x14ac:dyDescent="0.4">
      <c r="A47" s="60"/>
      <c r="B47" s="17"/>
      <c r="C47" s="17"/>
      <c r="D47" s="17"/>
      <c r="E47" s="17"/>
      <c r="F47" s="17"/>
      <c r="G47" s="21"/>
      <c r="H47" s="17"/>
      <c r="I47" s="17"/>
      <c r="J47" s="19" t="s">
        <v>217</v>
      </c>
      <c r="K47" s="17"/>
      <c r="L47" s="20"/>
      <c r="M47" s="21"/>
      <c r="N47" s="8"/>
      <c r="O47" s="93" t="s">
        <v>261</v>
      </c>
      <c r="P47" s="17"/>
      <c r="Q47" s="17"/>
      <c r="R47" s="17"/>
      <c r="S47" s="17"/>
      <c r="T47" s="17"/>
      <c r="U47" s="101"/>
      <c r="V47" s="101"/>
      <c r="W47" s="100"/>
    </row>
    <row r="48" spans="1:24" ht="15.75" thickBot="1" x14ac:dyDescent="0.3">
      <c r="A48" s="8"/>
      <c r="B48" s="8"/>
      <c r="C48" s="8"/>
      <c r="D48" s="8"/>
      <c r="E48" s="8"/>
      <c r="F48" s="8"/>
      <c r="G48" s="8"/>
      <c r="H48" s="8"/>
      <c r="I48" s="8"/>
      <c r="J48" s="8"/>
      <c r="K48" s="8"/>
      <c r="L48" s="8"/>
      <c r="M48" s="8"/>
      <c r="N48" s="8"/>
      <c r="O48" s="8"/>
      <c r="P48" s="8"/>
      <c r="Q48" s="8"/>
      <c r="R48" s="8"/>
      <c r="S48" s="8"/>
      <c r="T48" s="8"/>
      <c r="U48" s="8"/>
      <c r="V48" s="8"/>
      <c r="W48" s="8"/>
    </row>
    <row r="49" spans="1:24" s="231" customFormat="1" ht="47.25" thickBot="1" x14ac:dyDescent="0.75">
      <c r="A49" s="351" t="s">
        <v>303</v>
      </c>
      <c r="B49" s="294"/>
      <c r="C49" s="294"/>
      <c r="D49" s="294"/>
      <c r="E49" s="294"/>
      <c r="F49" s="294"/>
      <c r="G49" s="294"/>
      <c r="H49" s="294"/>
      <c r="I49" s="294"/>
      <c r="J49" s="294"/>
      <c r="K49" s="294"/>
      <c r="L49" s="294"/>
      <c r="M49" s="294"/>
      <c r="N49" s="294"/>
      <c r="O49" s="294"/>
      <c r="P49" s="294"/>
      <c r="Q49" s="294"/>
      <c r="R49" s="294"/>
      <c r="S49" s="294"/>
      <c r="T49" s="294"/>
      <c r="U49" s="294"/>
      <c r="V49" s="294"/>
      <c r="W49" s="295"/>
    </row>
    <row r="50" spans="1:24" ht="34.5" thickBot="1" x14ac:dyDescent="0.55000000000000004">
      <c r="A50" s="296" t="s">
        <v>268</v>
      </c>
      <c r="B50" s="297"/>
      <c r="C50" s="297"/>
      <c r="D50" s="297"/>
      <c r="E50" s="297"/>
      <c r="F50" s="297"/>
      <c r="G50" s="298"/>
      <c r="H50" s="61"/>
      <c r="I50" s="61"/>
      <c r="J50" s="296" t="s">
        <v>228</v>
      </c>
      <c r="K50" s="297"/>
      <c r="L50" s="297"/>
      <c r="M50" s="298"/>
      <c r="N50" s="61"/>
      <c r="O50" s="352" t="s">
        <v>267</v>
      </c>
      <c r="P50" s="353"/>
      <c r="Q50" s="353"/>
      <c r="R50" s="353"/>
      <c r="S50" s="353"/>
      <c r="T50" s="353"/>
      <c r="U50" s="353"/>
      <c r="V50" s="353"/>
      <c r="W50" s="354"/>
    </row>
    <row r="51" spans="1:24" ht="69.75" customHeight="1" thickBot="1" x14ac:dyDescent="0.55000000000000004">
      <c r="A51" s="332" t="s">
        <v>299</v>
      </c>
      <c r="B51" s="333"/>
      <c r="C51" s="333"/>
      <c r="D51" s="333"/>
      <c r="E51" s="333"/>
      <c r="F51" s="333"/>
      <c r="G51" s="334"/>
      <c r="H51" s="11"/>
      <c r="I51" s="8"/>
      <c r="J51" s="308">
        <f>IF(+G64-$V$45&lt;0,0.1,+G64-$V$45)</f>
        <v>0.1</v>
      </c>
      <c r="K51" s="309"/>
      <c r="L51" s="330" t="s">
        <v>262</v>
      </c>
      <c r="M51" s="331"/>
      <c r="N51" s="8"/>
      <c r="O51" s="319" t="s">
        <v>298</v>
      </c>
      <c r="P51" s="320"/>
      <c r="Q51" s="320"/>
      <c r="R51" s="320"/>
      <c r="S51" s="320"/>
      <c r="T51" s="320"/>
      <c r="U51" s="320"/>
      <c r="V51" s="320"/>
      <c r="W51" s="321"/>
    </row>
    <row r="52" spans="1:24" ht="27" customHeight="1" thickBot="1" x14ac:dyDescent="0.3">
      <c r="A52" s="335"/>
      <c r="B52" s="336"/>
      <c r="C52" s="336"/>
      <c r="D52" s="336"/>
      <c r="E52" s="336"/>
      <c r="F52" s="336"/>
      <c r="G52" s="337"/>
      <c r="H52" s="11"/>
      <c r="I52" s="8"/>
      <c r="J52" s="313" t="s">
        <v>92</v>
      </c>
      <c r="K52" s="314"/>
      <c r="L52" s="314"/>
      <c r="M52" s="315"/>
      <c r="N52" s="8"/>
      <c r="O52" s="110"/>
      <c r="P52" s="324" t="s">
        <v>269</v>
      </c>
      <c r="Q52" s="325"/>
      <c r="R52" s="326"/>
      <c r="S52" s="109" t="s">
        <v>270</v>
      </c>
      <c r="T52" s="58"/>
      <c r="U52" s="58"/>
      <c r="V52" s="58"/>
      <c r="W52" s="111"/>
    </row>
    <row r="53" spans="1:24" ht="90.75" customHeight="1" x14ac:dyDescent="0.25">
      <c r="A53" s="335"/>
      <c r="B53" s="336"/>
      <c r="C53" s="336"/>
      <c r="D53" s="336"/>
      <c r="E53" s="336"/>
      <c r="F53" s="336"/>
      <c r="G53" s="337"/>
      <c r="H53" s="10"/>
      <c r="I53" s="10"/>
      <c r="J53" s="80" t="s">
        <v>251</v>
      </c>
      <c r="K53" s="95" t="s">
        <v>247</v>
      </c>
      <c r="L53" s="247" t="s">
        <v>248</v>
      </c>
      <c r="M53" s="80" t="s">
        <v>277</v>
      </c>
      <c r="N53" s="8"/>
      <c r="O53" s="112" t="s">
        <v>251</v>
      </c>
      <c r="P53" s="95" t="s">
        <v>286</v>
      </c>
      <c r="Q53" s="95" t="s">
        <v>256</v>
      </c>
      <c r="R53" s="95" t="s">
        <v>257</v>
      </c>
      <c r="S53" s="95" t="s">
        <v>236</v>
      </c>
      <c r="T53" s="96" t="s">
        <v>254</v>
      </c>
      <c r="U53" s="8"/>
      <c r="V53" s="218" t="s">
        <v>282</v>
      </c>
      <c r="W53" s="113"/>
    </row>
    <row r="54" spans="1:24" ht="60" customHeight="1" x14ac:dyDescent="0.35">
      <c r="A54" s="335"/>
      <c r="B54" s="336"/>
      <c r="C54" s="336"/>
      <c r="D54" s="336"/>
      <c r="E54" s="336"/>
      <c r="F54" s="336"/>
      <c r="G54" s="337"/>
      <c r="H54" s="8"/>
      <c r="I54" s="8"/>
      <c r="J54" s="67"/>
      <c r="K54" s="244" t="s">
        <v>216</v>
      </c>
      <c r="L54" s="182">
        <f>2400*2</f>
        <v>4800</v>
      </c>
      <c r="M54" s="220">
        <f>IF($J$51&gt;0,L54/$J$51,"Contribution hors commune")</f>
        <v>48000</v>
      </c>
      <c r="N54" s="8"/>
      <c r="O54" s="114"/>
      <c r="P54" s="251">
        <f>P24</f>
        <v>0</v>
      </c>
      <c r="Q54" s="248">
        <f>V24/L54</f>
        <v>0</v>
      </c>
      <c r="R54" s="83"/>
      <c r="S54" s="132">
        <f>V24</f>
        <v>0</v>
      </c>
      <c r="T54" s="198">
        <v>0</v>
      </c>
      <c r="U54" s="153" t="s">
        <v>237</v>
      </c>
      <c r="V54" s="206">
        <f>S54+T54*L54</f>
        <v>0</v>
      </c>
      <c r="W54" s="115"/>
      <c r="X54" s="62"/>
    </row>
    <row r="55" spans="1:24" ht="27" customHeight="1" thickBot="1" x14ac:dyDescent="0.45">
      <c r="A55" s="338"/>
      <c r="B55" s="339"/>
      <c r="C55" s="339"/>
      <c r="D55" s="339"/>
      <c r="E55" s="339"/>
      <c r="F55" s="339"/>
      <c r="G55" s="340"/>
      <c r="H55" s="14"/>
      <c r="I55" s="14"/>
      <c r="J55" s="68"/>
      <c r="K55" s="245"/>
      <c r="L55" s="183"/>
      <c r="M55" s="221"/>
      <c r="N55" s="8"/>
      <c r="O55" s="116"/>
      <c r="P55" s="251"/>
      <c r="Q55" s="248"/>
      <c r="R55" s="84"/>
      <c r="S55" s="133"/>
      <c r="T55" s="199"/>
      <c r="U55" s="154"/>
      <c r="V55" s="207"/>
      <c r="W55" s="113"/>
    </row>
    <row r="56" spans="1:24" ht="61.5" customHeight="1" x14ac:dyDescent="0.25">
      <c r="A56" s="74"/>
      <c r="B56" s="341" t="s">
        <v>285</v>
      </c>
      <c r="C56" s="341" t="s">
        <v>231</v>
      </c>
      <c r="D56" s="341" t="s">
        <v>239</v>
      </c>
      <c r="E56" s="341" t="s">
        <v>279</v>
      </c>
      <c r="F56" s="349" t="s">
        <v>241</v>
      </c>
      <c r="G56" s="341" t="s">
        <v>232</v>
      </c>
      <c r="H56" s="14"/>
      <c r="I56" s="14"/>
      <c r="J56" s="68"/>
      <c r="K56" s="244" t="s">
        <v>305</v>
      </c>
      <c r="L56" s="184">
        <v>4150</v>
      </c>
      <c r="M56" s="222">
        <f>IF($J$51&gt;0,L56/$J$51,"Contribution hors commune")</f>
        <v>41500</v>
      </c>
      <c r="N56" s="8"/>
      <c r="O56" s="116"/>
      <c r="P56" s="251">
        <f t="shared" ref="P56:P70" si="0">P26</f>
        <v>0</v>
      </c>
      <c r="Q56" s="248">
        <f>V26/L56</f>
        <v>0</v>
      </c>
      <c r="R56" s="84"/>
      <c r="S56" s="134">
        <f>V26</f>
        <v>0</v>
      </c>
      <c r="T56" s="200">
        <v>0</v>
      </c>
      <c r="U56" s="154" t="s">
        <v>307</v>
      </c>
      <c r="V56" s="208">
        <f>S56+T56*L56</f>
        <v>0</v>
      </c>
      <c r="W56" s="113"/>
    </row>
    <row r="57" spans="1:24" ht="33.75" x14ac:dyDescent="0.5">
      <c r="A57" s="150"/>
      <c r="B57" s="342"/>
      <c r="C57" s="342"/>
      <c r="D57" s="342"/>
      <c r="E57" s="348"/>
      <c r="F57" s="350"/>
      <c r="G57" s="342"/>
      <c r="H57" s="14"/>
      <c r="I57" s="14"/>
      <c r="J57" s="68"/>
      <c r="K57" s="246"/>
      <c r="L57" s="185"/>
      <c r="M57" s="223"/>
      <c r="N57" s="8"/>
      <c r="O57" s="116"/>
      <c r="P57" s="251"/>
      <c r="Q57" s="248"/>
      <c r="R57" s="84"/>
      <c r="S57" s="134"/>
      <c r="T57" s="199"/>
      <c r="U57" s="154"/>
      <c r="V57" s="209"/>
      <c r="W57" s="117" t="s">
        <v>93</v>
      </c>
      <c r="X57" s="15"/>
    </row>
    <row r="58" spans="1:24" ht="60" customHeight="1" x14ac:dyDescent="0.5">
      <c r="A58" s="150"/>
      <c r="B58" s="342"/>
      <c r="C58" s="342"/>
      <c r="D58" s="342"/>
      <c r="E58" s="348"/>
      <c r="F58" s="350"/>
      <c r="G58" s="342"/>
      <c r="H58" s="14"/>
      <c r="I58" s="14"/>
      <c r="J58" s="68"/>
      <c r="K58" s="244" t="s">
        <v>215</v>
      </c>
      <c r="L58" s="186">
        <v>1200</v>
      </c>
      <c r="M58" s="224">
        <f>IF($J$51&gt;0,L58/$J$51,"Contribution hors commune")</f>
        <v>12000</v>
      </c>
      <c r="N58" s="8"/>
      <c r="O58" s="116"/>
      <c r="P58" s="251">
        <f t="shared" si="0"/>
        <v>0</v>
      </c>
      <c r="Q58" s="248">
        <f>V28/L58</f>
        <v>9</v>
      </c>
      <c r="R58" s="84"/>
      <c r="S58" s="132">
        <f>V28</f>
        <v>10800</v>
      </c>
      <c r="T58" s="201">
        <v>0</v>
      </c>
      <c r="U58" s="154" t="s">
        <v>220</v>
      </c>
      <c r="V58" s="206">
        <f>S58+T58*L58</f>
        <v>10800</v>
      </c>
      <c r="W58" s="118">
        <f>(Q58+T58)/$S$1</f>
        <v>4.2091615451403932E-3</v>
      </c>
      <c r="X58" s="63"/>
    </row>
    <row r="59" spans="1:24" ht="26.25" customHeight="1" x14ac:dyDescent="0.45">
      <c r="A59" s="151" t="s">
        <v>79</v>
      </c>
      <c r="B59" s="255">
        <f>B29</f>
        <v>0</v>
      </c>
      <c r="C59" s="254">
        <f>G29</f>
        <v>0</v>
      </c>
      <c r="D59" s="136"/>
      <c r="E59" s="135">
        <f>C59/$C$64</f>
        <v>0</v>
      </c>
      <c r="F59" s="256">
        <v>-0.1</v>
      </c>
      <c r="G59" s="139">
        <f>C59+F59*C59</f>
        <v>0</v>
      </c>
      <c r="H59" s="14"/>
      <c r="I59" s="14"/>
      <c r="J59" s="68"/>
      <c r="K59" s="244"/>
      <c r="L59" s="185"/>
      <c r="M59" s="223"/>
      <c r="N59" s="8"/>
      <c r="O59" s="116"/>
      <c r="P59" s="252"/>
      <c r="Q59" s="249"/>
      <c r="R59" s="84"/>
      <c r="S59" s="132"/>
      <c r="T59" s="199"/>
      <c r="U59" s="154"/>
      <c r="V59" s="210"/>
      <c r="W59" s="284" t="s">
        <v>223</v>
      </c>
      <c r="X59" s="64"/>
    </row>
    <row r="60" spans="1:24" ht="57" x14ac:dyDescent="0.45">
      <c r="A60" s="151" t="s">
        <v>81</v>
      </c>
      <c r="B60" s="255">
        <f t="shared" ref="B60:B63" si="1">B30</f>
        <v>1606.7132000000001</v>
      </c>
      <c r="C60" s="254">
        <f t="shared" ref="C60:C63" si="2">G30</f>
        <v>1285.3705600000001</v>
      </c>
      <c r="D60" s="136"/>
      <c r="E60" s="135">
        <f t="shared" ref="E60:E63" si="3">C60/$C$64</f>
        <v>0.1626599970575254</v>
      </c>
      <c r="F60" s="256">
        <v>-0.2</v>
      </c>
      <c r="G60" s="139">
        <f t="shared" ref="G60:G62" si="4">C60+F60*C60</f>
        <v>1028.2964480000001</v>
      </c>
      <c r="H60" s="14"/>
      <c r="I60" s="14"/>
      <c r="J60" s="69" t="s">
        <v>94</v>
      </c>
      <c r="K60" s="244" t="s">
        <v>225</v>
      </c>
      <c r="L60" s="187">
        <v>20</v>
      </c>
      <c r="M60" s="225">
        <f>IF($J$51&gt;0,L60/$J$51,"Contribution hors commune")</f>
        <v>200</v>
      </c>
      <c r="N60" s="8"/>
      <c r="O60" s="119" t="s">
        <v>94</v>
      </c>
      <c r="P60" s="251">
        <f t="shared" si="0"/>
        <v>0.3987888215</v>
      </c>
      <c r="Q60" s="248">
        <f>V30/L60</f>
        <v>10.3987888215</v>
      </c>
      <c r="R60" s="85"/>
      <c r="S60" s="132">
        <f>V30</f>
        <v>207.97577643</v>
      </c>
      <c r="T60" s="201">
        <v>10</v>
      </c>
      <c r="U60" s="155" t="s">
        <v>271</v>
      </c>
      <c r="V60" s="206">
        <f>S60+T60*L60</f>
        <v>407.97577643</v>
      </c>
      <c r="W60" s="284"/>
      <c r="X60" s="65"/>
    </row>
    <row r="61" spans="1:24" ht="33.75" x14ac:dyDescent="0.45">
      <c r="A61" s="151" t="s">
        <v>83</v>
      </c>
      <c r="B61" s="255">
        <f t="shared" si="1"/>
        <v>3758.6858000000002</v>
      </c>
      <c r="C61" s="254">
        <f t="shared" si="2"/>
        <v>3006.9486400000001</v>
      </c>
      <c r="D61" s="136"/>
      <c r="E61" s="135">
        <f t="shared" si="3"/>
        <v>0.38052081800794474</v>
      </c>
      <c r="F61" s="256">
        <v>-0.25</v>
      </c>
      <c r="G61" s="139">
        <f t="shared" si="4"/>
        <v>2255.2114799999999</v>
      </c>
      <c r="H61" s="14"/>
      <c r="I61" s="14"/>
      <c r="J61" s="68"/>
      <c r="K61" s="246"/>
      <c r="L61" s="185"/>
      <c r="M61" s="223"/>
      <c r="N61" s="8"/>
      <c r="O61" s="116"/>
      <c r="P61" s="252"/>
      <c r="Q61" s="249"/>
      <c r="R61" s="84"/>
      <c r="S61" s="134"/>
      <c r="T61" s="199"/>
      <c r="U61" s="154"/>
      <c r="V61" s="210"/>
      <c r="W61" s="120"/>
      <c r="X61" s="15"/>
    </row>
    <row r="62" spans="1:24" ht="57" x14ac:dyDescent="0.45">
      <c r="A62" s="151" t="s">
        <v>85</v>
      </c>
      <c r="B62" s="255">
        <f t="shared" si="1"/>
        <v>1114.9333999999999</v>
      </c>
      <c r="C62" s="254">
        <f t="shared" si="2"/>
        <v>1003.4400599999999</v>
      </c>
      <c r="D62" s="136"/>
      <c r="E62" s="135">
        <f t="shared" si="3"/>
        <v>0.12698249227600411</v>
      </c>
      <c r="F62" s="256">
        <v>-0.1</v>
      </c>
      <c r="G62" s="139">
        <f t="shared" si="4"/>
        <v>903.09605399999987</v>
      </c>
      <c r="H62" s="14"/>
      <c r="I62" s="14"/>
      <c r="J62" s="70" t="s">
        <v>205</v>
      </c>
      <c r="K62" s="244" t="s">
        <v>226</v>
      </c>
      <c r="L62" s="188">
        <v>35</v>
      </c>
      <c r="M62" s="226">
        <f>IF($J$51&gt;0,L62/$J$51,"Contribution hors commune")</f>
        <v>350</v>
      </c>
      <c r="N62" s="8"/>
      <c r="O62" s="121" t="s">
        <v>205</v>
      </c>
      <c r="P62" s="251">
        <f t="shared" si="0"/>
        <v>0.52590276298675998</v>
      </c>
      <c r="Q62" s="248">
        <f>V32/L62</f>
        <v>2.5259027629867599</v>
      </c>
      <c r="R62" s="86"/>
      <c r="S62" s="132">
        <f>V32</f>
        <v>88.406596704536597</v>
      </c>
      <c r="T62" s="202">
        <v>2</v>
      </c>
      <c r="U62" s="155" t="s">
        <v>271</v>
      </c>
      <c r="V62" s="208">
        <f>S62+T62*L62</f>
        <v>158.40659670453658</v>
      </c>
      <c r="W62" s="120"/>
      <c r="X62" s="15"/>
    </row>
    <row r="63" spans="1:24" ht="33.75" x14ac:dyDescent="0.45">
      <c r="A63" s="151" t="s">
        <v>87</v>
      </c>
      <c r="B63" s="255">
        <f t="shared" si="1"/>
        <v>2896.0365999999999</v>
      </c>
      <c r="C63" s="254">
        <f t="shared" si="2"/>
        <v>2606.4329399999997</v>
      </c>
      <c r="D63" s="136"/>
      <c r="E63" s="135">
        <f t="shared" si="3"/>
        <v>0.32983669265852578</v>
      </c>
      <c r="F63" s="256">
        <v>-0.2</v>
      </c>
      <c r="G63" s="139">
        <f>C63+F63*C63</f>
        <v>2085.1463519999998</v>
      </c>
      <c r="H63" s="14"/>
      <c r="I63" s="14"/>
      <c r="J63" s="68"/>
      <c r="K63" s="245"/>
      <c r="L63" s="185"/>
      <c r="M63" s="223"/>
      <c r="N63" s="8"/>
      <c r="O63" s="116"/>
      <c r="P63" s="252"/>
      <c r="Q63" s="249"/>
      <c r="R63" s="84"/>
      <c r="S63" s="133"/>
      <c r="T63" s="199"/>
      <c r="U63" s="154"/>
      <c r="V63" s="210"/>
      <c r="W63" s="117"/>
      <c r="X63" s="15"/>
    </row>
    <row r="64" spans="1:24" ht="57.75" thickBot="1" x14ac:dyDescent="0.3">
      <c r="A64" s="152"/>
      <c r="B64" s="73">
        <f>SUM(B59:B63)</f>
        <v>9376.3690000000006</v>
      </c>
      <c r="C64" s="73">
        <f>SUM(C59:C63)</f>
        <v>7902.1921999999995</v>
      </c>
      <c r="D64" s="82"/>
      <c r="E64" s="73"/>
      <c r="F64" s="257">
        <f>-(B64-G64)/B64</f>
        <v>-0.33111097334159961</v>
      </c>
      <c r="G64" s="146">
        <f>SUM(G59:G63)</f>
        <v>6271.7503339999994</v>
      </c>
      <c r="H64" s="14"/>
      <c r="I64" s="14"/>
      <c r="J64" s="68"/>
      <c r="K64" s="244" t="s">
        <v>227</v>
      </c>
      <c r="L64" s="189">
        <v>140</v>
      </c>
      <c r="M64" s="227">
        <f>IF($J$51&gt;0,L64/$J$51,"Contribution hors commune")</f>
        <v>1400</v>
      </c>
      <c r="N64" s="8"/>
      <c r="O64" s="116"/>
      <c r="P64" s="251">
        <f t="shared" si="0"/>
        <v>0</v>
      </c>
      <c r="Q64" s="248">
        <f>V34/L64</f>
        <v>0</v>
      </c>
      <c r="R64" s="84"/>
      <c r="S64" s="132">
        <f>V34</f>
        <v>0</v>
      </c>
      <c r="T64" s="203">
        <v>0</v>
      </c>
      <c r="U64" s="155" t="s">
        <v>245</v>
      </c>
      <c r="V64" s="208">
        <f>S64+T64*L64</f>
        <v>0</v>
      </c>
      <c r="W64" s="120"/>
      <c r="X64" s="15"/>
    </row>
    <row r="65" spans="1:24" ht="81.75" customHeight="1" thickBot="1" x14ac:dyDescent="0.45">
      <c r="A65" s="281" t="s">
        <v>294</v>
      </c>
      <c r="B65" s="282"/>
      <c r="C65" s="282"/>
      <c r="D65" s="282"/>
      <c r="E65" s="283"/>
      <c r="F65" s="149" t="s">
        <v>293</v>
      </c>
      <c r="H65" s="14"/>
      <c r="I65" s="14"/>
      <c r="J65" s="68"/>
      <c r="K65" s="245"/>
      <c r="L65" s="185"/>
      <c r="M65" s="223"/>
      <c r="N65" s="8"/>
      <c r="O65" s="116"/>
      <c r="P65" s="252"/>
      <c r="Q65" s="249"/>
      <c r="R65" s="84"/>
      <c r="S65" s="133"/>
      <c r="T65" s="199"/>
      <c r="U65" s="156"/>
      <c r="V65" s="211"/>
      <c r="W65" s="284"/>
      <c r="X65" s="8"/>
    </row>
    <row r="66" spans="1:24" ht="61.5" customHeight="1" x14ac:dyDescent="0.35">
      <c r="A66" s="90"/>
      <c r="H66" s="14"/>
      <c r="I66" s="14"/>
      <c r="J66" s="71" t="s">
        <v>204</v>
      </c>
      <c r="K66" s="244" t="s">
        <v>221</v>
      </c>
      <c r="L66" s="190">
        <v>1500</v>
      </c>
      <c r="M66" s="228">
        <f>IF($J$51&gt;0,L66/$J$51,"Contribution hors commune")</f>
        <v>15000</v>
      </c>
      <c r="N66" s="8"/>
      <c r="O66" s="122" t="s">
        <v>204</v>
      </c>
      <c r="P66" s="252">
        <f t="shared" si="0"/>
        <v>0</v>
      </c>
      <c r="Q66" s="249">
        <f>V36/L66</f>
        <v>0</v>
      </c>
      <c r="R66" s="87"/>
      <c r="S66" s="134">
        <f>V36</f>
        <v>0</v>
      </c>
      <c r="T66" s="204">
        <v>0</v>
      </c>
      <c r="U66" s="155" t="s">
        <v>246</v>
      </c>
      <c r="V66" s="208">
        <f>S66+T66*L66</f>
        <v>0</v>
      </c>
      <c r="W66" s="284"/>
      <c r="X66" s="8"/>
    </row>
    <row r="67" spans="1:24" ht="33.75" x14ac:dyDescent="0.25">
      <c r="H67" s="14"/>
      <c r="I67" s="14"/>
      <c r="J67" s="68"/>
      <c r="K67" s="246"/>
      <c r="L67" s="191"/>
      <c r="M67" s="229"/>
      <c r="N67" s="8"/>
      <c r="O67" s="116"/>
      <c r="P67" s="252"/>
      <c r="Q67" s="249"/>
      <c r="R67" s="84"/>
      <c r="S67" s="134"/>
      <c r="T67" s="205"/>
      <c r="U67" s="156"/>
      <c r="V67" s="211"/>
      <c r="W67" s="123"/>
      <c r="X67" s="8"/>
    </row>
    <row r="68" spans="1:24" ht="78.75" x14ac:dyDescent="0.25">
      <c r="A68" s="53"/>
      <c r="H68" s="14"/>
      <c r="I68" s="14"/>
      <c r="J68" s="71" t="s">
        <v>204</v>
      </c>
      <c r="K68" s="244" t="s">
        <v>296</v>
      </c>
      <c r="L68" s="192">
        <f>1.5*100</f>
        <v>150</v>
      </c>
      <c r="M68" s="230">
        <f>IF($J$51&gt;0,L68/$J$51,"Contribution hors commune")</f>
        <v>1500</v>
      </c>
      <c r="N68" s="8"/>
      <c r="O68" s="122" t="s">
        <v>204</v>
      </c>
      <c r="P68" s="252">
        <f t="shared" si="0"/>
        <v>0</v>
      </c>
      <c r="Q68" s="249">
        <f>V38/L68</f>
        <v>0</v>
      </c>
      <c r="R68" s="87"/>
      <c r="S68" s="134">
        <f>V38</f>
        <v>0</v>
      </c>
      <c r="T68" s="204">
        <v>0</v>
      </c>
      <c r="U68" s="155" t="s">
        <v>306</v>
      </c>
      <c r="V68" s="208">
        <f>S68+T68*L68</f>
        <v>0</v>
      </c>
      <c r="W68" s="123"/>
      <c r="X68" s="8"/>
    </row>
    <row r="69" spans="1:24" ht="33.75" x14ac:dyDescent="0.45">
      <c r="J69" s="53"/>
      <c r="M69" s="57"/>
      <c r="O69" s="116"/>
      <c r="P69" s="252"/>
      <c r="Q69" s="249"/>
      <c r="R69" s="84"/>
      <c r="S69" s="134"/>
      <c r="T69" s="50"/>
      <c r="U69" s="66"/>
      <c r="V69" s="209"/>
      <c r="W69" s="113"/>
    </row>
    <row r="70" spans="1:24" ht="29.25" thickBot="1" x14ac:dyDescent="0.3">
      <c r="A70" s="53"/>
      <c r="H70" s="14"/>
      <c r="I70" s="14"/>
      <c r="J70" s="327" t="s">
        <v>211</v>
      </c>
      <c r="K70" s="328"/>
      <c r="L70" s="328"/>
      <c r="M70" s="329"/>
      <c r="N70" s="8"/>
      <c r="O70" s="131" t="s">
        <v>224</v>
      </c>
      <c r="P70" s="253" t="str">
        <f t="shared" si="0"/>
        <v>N/A</v>
      </c>
      <c r="Q70" s="250" t="s">
        <v>243</v>
      </c>
      <c r="R70" s="87"/>
      <c r="S70" s="134">
        <f>V40</f>
        <v>852.19</v>
      </c>
      <c r="T70" s="322" t="s">
        <v>222</v>
      </c>
      <c r="U70" s="323"/>
      <c r="V70" s="212">
        <f>S70</f>
        <v>852.19</v>
      </c>
      <c r="W70" s="123"/>
      <c r="X70" s="8"/>
    </row>
    <row r="71" spans="1:24" ht="29.25" thickBot="1" x14ac:dyDescent="0.3">
      <c r="A71" s="53"/>
      <c r="H71" s="14"/>
      <c r="I71" s="14"/>
      <c r="J71" s="12"/>
      <c r="K71" s="45"/>
      <c r="L71" s="45"/>
      <c r="M71" s="46"/>
      <c r="N71" s="8"/>
      <c r="O71" s="290" t="s">
        <v>272</v>
      </c>
      <c r="P71" s="291"/>
      <c r="Q71" s="291"/>
      <c r="R71" s="291"/>
      <c r="S71" s="89">
        <f>SUM(S54:S70)</f>
        <v>11948.572373134537</v>
      </c>
      <c r="T71" s="50"/>
      <c r="U71" s="59"/>
      <c r="V71" s="8"/>
      <c r="W71" s="123"/>
    </row>
    <row r="72" spans="1:24" ht="28.5" x14ac:dyDescent="0.45">
      <c r="A72" s="53"/>
      <c r="H72" s="14"/>
      <c r="I72" s="14"/>
      <c r="J72" s="12"/>
      <c r="K72" s="45"/>
      <c r="L72" s="45"/>
      <c r="M72" s="46"/>
      <c r="N72" s="8"/>
      <c r="O72" s="285" t="s">
        <v>229</v>
      </c>
      <c r="P72" s="286"/>
      <c r="Q72" s="286"/>
      <c r="R72" s="286"/>
      <c r="S72" s="286"/>
      <c r="T72" s="286"/>
      <c r="U72" s="213" t="s">
        <v>218</v>
      </c>
      <c r="V72" s="214">
        <f>V54+V58+V60</f>
        <v>11207.975776429999</v>
      </c>
      <c r="W72" s="123"/>
    </row>
    <row r="73" spans="1:24" ht="28.5" x14ac:dyDescent="0.45">
      <c r="A73" s="53"/>
      <c r="H73" s="14"/>
      <c r="I73" s="14"/>
      <c r="J73" s="287"/>
      <c r="K73" s="288"/>
      <c r="L73" s="288"/>
      <c r="M73" s="289"/>
      <c r="N73" s="8"/>
      <c r="O73" s="124"/>
      <c r="P73" s="8"/>
      <c r="Q73" s="8"/>
      <c r="R73" s="8"/>
      <c r="S73" s="50"/>
      <c r="T73" s="75" t="s">
        <v>230</v>
      </c>
      <c r="U73" s="79" t="s">
        <v>219</v>
      </c>
      <c r="V73" s="215">
        <f>V56+V62+V64+V66+V68</f>
        <v>158.40659670453658</v>
      </c>
      <c r="W73" s="123"/>
    </row>
    <row r="74" spans="1:24" ht="28.5" x14ac:dyDescent="0.45">
      <c r="A74" s="53"/>
      <c r="H74" s="14"/>
      <c r="I74" s="14"/>
      <c r="J74" s="76"/>
      <c r="K74" s="77"/>
      <c r="L74" s="77"/>
      <c r="M74" s="78"/>
      <c r="N74" s="8"/>
      <c r="O74" s="124"/>
      <c r="P74" s="8"/>
      <c r="Q74" s="8"/>
      <c r="R74" s="8"/>
      <c r="S74" s="50"/>
      <c r="T74" s="75"/>
      <c r="U74" s="88" t="s">
        <v>224</v>
      </c>
      <c r="V74" s="216">
        <f>V70</f>
        <v>852.19</v>
      </c>
      <c r="W74" s="123"/>
    </row>
    <row r="75" spans="1:24" ht="29.25" thickBot="1" x14ac:dyDescent="0.5">
      <c r="A75" s="53"/>
      <c r="H75" s="14"/>
      <c r="I75" s="14"/>
      <c r="J75" s="12"/>
      <c r="K75" s="45"/>
      <c r="L75" s="45"/>
      <c r="M75" s="46"/>
      <c r="N75" s="8"/>
      <c r="O75" s="124"/>
      <c r="P75" s="8"/>
      <c r="Q75" s="8"/>
      <c r="R75" s="8"/>
      <c r="S75" s="50"/>
      <c r="T75" s="8"/>
      <c r="U75" s="98" t="s">
        <v>274</v>
      </c>
      <c r="V75" s="217">
        <f>V72+V73+V74</f>
        <v>12218.572373134537</v>
      </c>
      <c r="W75" s="125"/>
    </row>
    <row r="76" spans="1:24" ht="34.5" thickBot="1" x14ac:dyDescent="0.55000000000000004">
      <c r="A76" s="53"/>
      <c r="H76" s="18"/>
      <c r="I76" s="18"/>
      <c r="J76" s="91" t="s">
        <v>249</v>
      </c>
      <c r="M76" s="57"/>
      <c r="N76" s="8"/>
      <c r="O76" s="92" t="s">
        <v>287</v>
      </c>
      <c r="P76" s="8"/>
      <c r="Q76" s="8"/>
      <c r="R76" s="8"/>
      <c r="S76" s="104"/>
      <c r="T76" s="102" t="s">
        <v>252</v>
      </c>
      <c r="U76" s="219">
        <f>(V75)/G64</f>
        <v>1.9481917682366943</v>
      </c>
      <c r="V76" s="105" t="s">
        <v>95</v>
      </c>
      <c r="W76" s="126" t="s">
        <v>259</v>
      </c>
    </row>
    <row r="77" spans="1:24" ht="21.75" thickBot="1" x14ac:dyDescent="0.4">
      <c r="A77" s="60"/>
      <c r="B77" s="17"/>
      <c r="C77" s="17"/>
      <c r="D77" s="17"/>
      <c r="E77" s="17"/>
      <c r="F77" s="17"/>
      <c r="G77" s="17"/>
      <c r="H77" s="17"/>
      <c r="I77" s="17"/>
      <c r="J77" s="94" t="s">
        <v>250</v>
      </c>
      <c r="K77" s="17"/>
      <c r="L77" s="20"/>
      <c r="M77" s="21"/>
      <c r="N77" s="8"/>
      <c r="O77" s="127" t="s">
        <v>261</v>
      </c>
      <c r="P77" s="128"/>
      <c r="Q77" s="128"/>
      <c r="R77" s="128"/>
      <c r="S77" s="128"/>
      <c r="T77" s="128"/>
      <c r="U77" s="129"/>
      <c r="V77" s="128"/>
      <c r="W77" s="130"/>
    </row>
    <row r="78" spans="1:24" ht="15.75" thickBot="1" x14ac:dyDescent="0.3">
      <c r="A78" s="8"/>
      <c r="B78" s="8"/>
      <c r="C78" s="8"/>
      <c r="D78" s="8"/>
      <c r="E78" s="8"/>
      <c r="F78" s="8"/>
      <c r="G78" s="8"/>
      <c r="H78" s="8"/>
      <c r="I78" s="8"/>
      <c r="J78" s="8"/>
      <c r="K78" s="8"/>
      <c r="L78" s="8"/>
      <c r="M78" s="8"/>
      <c r="N78" s="8"/>
      <c r="O78" s="8"/>
      <c r="P78" s="8"/>
      <c r="Q78" s="8"/>
      <c r="R78" s="8"/>
      <c r="S78" s="8"/>
      <c r="T78" s="8"/>
      <c r="U78" s="8"/>
      <c r="V78" s="8"/>
      <c r="W78" s="8"/>
    </row>
    <row r="79" spans="1:24" ht="88.5" customHeight="1" thickBot="1" x14ac:dyDescent="0.75">
      <c r="A79" s="293" t="s">
        <v>308</v>
      </c>
      <c r="B79" s="294"/>
      <c r="C79" s="294"/>
      <c r="D79" s="294"/>
      <c r="E79" s="294"/>
      <c r="F79" s="294"/>
      <c r="G79" s="294"/>
      <c r="H79" s="294"/>
      <c r="I79" s="294"/>
      <c r="J79" s="294"/>
      <c r="K79" s="294"/>
      <c r="L79" s="294"/>
      <c r="M79" s="294"/>
      <c r="N79" s="294"/>
      <c r="O79" s="294"/>
      <c r="P79" s="294"/>
      <c r="Q79" s="294"/>
      <c r="R79" s="294"/>
      <c r="S79" s="294"/>
      <c r="T79" s="294"/>
      <c r="U79" s="294"/>
      <c r="V79" s="294"/>
      <c r="W79" s="295"/>
    </row>
    <row r="80" spans="1:24" ht="34.5" thickBot="1" x14ac:dyDescent="0.55000000000000004">
      <c r="A80" s="296" t="s">
        <v>265</v>
      </c>
      <c r="B80" s="297"/>
      <c r="C80" s="297"/>
      <c r="D80" s="297"/>
      <c r="E80" s="297"/>
      <c r="F80" s="297"/>
      <c r="G80" s="298"/>
      <c r="H80" s="61"/>
      <c r="I80" s="61"/>
      <c r="J80" s="296" t="s">
        <v>228</v>
      </c>
      <c r="K80" s="297"/>
      <c r="L80" s="297"/>
      <c r="M80" s="298"/>
      <c r="N80" s="61"/>
      <c r="O80" s="316" t="s">
        <v>266</v>
      </c>
      <c r="P80" s="317"/>
      <c r="Q80" s="317"/>
      <c r="R80" s="317"/>
      <c r="S80" s="317"/>
      <c r="T80" s="317"/>
      <c r="U80" s="317"/>
      <c r="V80" s="317"/>
      <c r="W80" s="318"/>
    </row>
    <row r="81" spans="1:24" ht="72" customHeight="1" thickBot="1" x14ac:dyDescent="0.55000000000000004">
      <c r="A81" s="299" t="s">
        <v>297</v>
      </c>
      <c r="B81" s="300"/>
      <c r="C81" s="300"/>
      <c r="D81" s="300"/>
      <c r="E81" s="300"/>
      <c r="F81" s="300"/>
      <c r="G81" s="301"/>
      <c r="H81" s="11"/>
      <c r="I81" s="8"/>
      <c r="J81" s="308">
        <f>IF(+G94-$V$75&lt;0,0,+G94-$V$75)</f>
        <v>0</v>
      </c>
      <c r="K81" s="309"/>
      <c r="L81" s="330" t="s">
        <v>262</v>
      </c>
      <c r="M81" s="331"/>
      <c r="N81" s="8"/>
      <c r="O81" s="310" t="s">
        <v>298</v>
      </c>
      <c r="P81" s="311"/>
      <c r="Q81" s="311"/>
      <c r="R81" s="311"/>
      <c r="S81" s="311"/>
      <c r="T81" s="311"/>
      <c r="U81" s="311"/>
      <c r="V81" s="311"/>
      <c r="W81" s="312"/>
    </row>
    <row r="82" spans="1:24" ht="27" thickBot="1" x14ac:dyDescent="0.3">
      <c r="A82" s="302"/>
      <c r="B82" s="303"/>
      <c r="C82" s="303"/>
      <c r="D82" s="303"/>
      <c r="E82" s="303"/>
      <c r="F82" s="303"/>
      <c r="G82" s="304"/>
      <c r="H82" s="11"/>
      <c r="I82" s="8"/>
      <c r="J82" s="313" t="s">
        <v>92</v>
      </c>
      <c r="K82" s="314"/>
      <c r="L82" s="314"/>
      <c r="M82" s="315"/>
      <c r="N82" s="8"/>
      <c r="O82" s="54"/>
      <c r="P82" s="324" t="s">
        <v>269</v>
      </c>
      <c r="Q82" s="325"/>
      <c r="R82" s="326"/>
      <c r="S82" s="109" t="s">
        <v>270</v>
      </c>
      <c r="T82" s="58"/>
      <c r="U82" s="58"/>
      <c r="V82" s="58"/>
      <c r="W82" s="55"/>
    </row>
    <row r="83" spans="1:24" ht="87" customHeight="1" x14ac:dyDescent="0.25">
      <c r="A83" s="302"/>
      <c r="B83" s="303"/>
      <c r="C83" s="303"/>
      <c r="D83" s="303"/>
      <c r="E83" s="303"/>
      <c r="F83" s="303"/>
      <c r="G83" s="304"/>
      <c r="H83" s="10"/>
      <c r="I83" s="10"/>
      <c r="J83" s="80" t="s">
        <v>251</v>
      </c>
      <c r="K83" s="95" t="s">
        <v>247</v>
      </c>
      <c r="L83" s="247" t="s">
        <v>248</v>
      </c>
      <c r="M83" s="80" t="s">
        <v>277</v>
      </c>
      <c r="N83" s="8"/>
      <c r="O83" s="80" t="s">
        <v>251</v>
      </c>
      <c r="P83" s="95" t="s">
        <v>286</v>
      </c>
      <c r="Q83" s="95" t="s">
        <v>256</v>
      </c>
      <c r="R83" s="95" t="s">
        <v>257</v>
      </c>
      <c r="S83" s="95" t="s">
        <v>244</v>
      </c>
      <c r="T83" s="96" t="s">
        <v>255</v>
      </c>
      <c r="U83" s="13"/>
      <c r="V83" s="218" t="s">
        <v>283</v>
      </c>
      <c r="W83" s="57"/>
    </row>
    <row r="84" spans="1:24" ht="78" customHeight="1" x14ac:dyDescent="0.35">
      <c r="A84" s="302"/>
      <c r="B84" s="303"/>
      <c r="C84" s="303"/>
      <c r="D84" s="303"/>
      <c r="E84" s="303"/>
      <c r="F84" s="303"/>
      <c r="G84" s="304"/>
      <c r="H84" s="8"/>
      <c r="I84" s="8"/>
      <c r="J84" s="67"/>
      <c r="K84" s="244" t="s">
        <v>216</v>
      </c>
      <c r="L84" s="182">
        <f>2400*2</f>
        <v>4800</v>
      </c>
      <c r="M84" s="220" t="str">
        <f>IF($J$81&gt;0,L84/$J$81,"Contribution hors commune")</f>
        <v>Contribution hors commune</v>
      </c>
      <c r="N84" s="8"/>
      <c r="O84" s="67"/>
      <c r="P84" s="251">
        <f>P54</f>
        <v>0</v>
      </c>
      <c r="Q84" s="251">
        <f>Q54</f>
        <v>0</v>
      </c>
      <c r="R84" s="248">
        <f>V54/L84</f>
        <v>0</v>
      </c>
      <c r="S84" s="132">
        <f>V54</f>
        <v>0</v>
      </c>
      <c r="T84" s="198">
        <v>0</v>
      </c>
      <c r="U84" s="153" t="s">
        <v>237</v>
      </c>
      <c r="V84" s="206">
        <f>S84+T84*L84</f>
        <v>0</v>
      </c>
      <c r="W84" s="56"/>
      <c r="X84" s="62"/>
    </row>
    <row r="85" spans="1:24" ht="34.5" thickBot="1" x14ac:dyDescent="0.45">
      <c r="A85" s="305"/>
      <c r="B85" s="306"/>
      <c r="C85" s="306"/>
      <c r="D85" s="306"/>
      <c r="E85" s="306"/>
      <c r="F85" s="306"/>
      <c r="G85" s="307"/>
      <c r="H85" s="14"/>
      <c r="I85" s="14"/>
      <c r="J85" s="68"/>
      <c r="K85" s="245"/>
      <c r="L85" s="183"/>
      <c r="M85" s="221"/>
      <c r="N85" s="8"/>
      <c r="O85" s="68"/>
      <c r="P85" s="251"/>
      <c r="Q85" s="251"/>
      <c r="R85" s="248"/>
      <c r="S85" s="133"/>
      <c r="T85" s="199"/>
      <c r="U85" s="154"/>
      <c r="V85" s="207"/>
      <c r="W85" s="57"/>
    </row>
    <row r="86" spans="1:24" ht="63" x14ac:dyDescent="0.25">
      <c r="A86" s="74"/>
      <c r="B86" s="341" t="s">
        <v>285</v>
      </c>
      <c r="C86" s="341" t="s">
        <v>231</v>
      </c>
      <c r="D86" s="341" t="s">
        <v>239</v>
      </c>
      <c r="E86" s="341" t="s">
        <v>280</v>
      </c>
      <c r="F86" s="349" t="s">
        <v>240</v>
      </c>
      <c r="G86" s="341" t="s">
        <v>292</v>
      </c>
      <c r="H86" s="14"/>
      <c r="I86" s="14"/>
      <c r="J86" s="68"/>
      <c r="K86" s="244" t="s">
        <v>305</v>
      </c>
      <c r="L86" s="184">
        <v>4150</v>
      </c>
      <c r="M86" s="222" t="str">
        <f>IF($J$81&gt;0,L86/$J$81,"Contribution hors commune")</f>
        <v>Contribution hors commune</v>
      </c>
      <c r="N86" s="8"/>
      <c r="O86" s="68"/>
      <c r="P86" s="251">
        <f t="shared" ref="P86:Q86" si="5">P56</f>
        <v>0</v>
      </c>
      <c r="Q86" s="251">
        <f t="shared" si="5"/>
        <v>0</v>
      </c>
      <c r="R86" s="248">
        <f t="shared" ref="R86:R98" si="6">V56/L86</f>
        <v>0</v>
      </c>
      <c r="S86" s="134">
        <f>V56</f>
        <v>0</v>
      </c>
      <c r="T86" s="200">
        <v>0</v>
      </c>
      <c r="U86" s="154" t="s">
        <v>307</v>
      </c>
      <c r="V86" s="208">
        <f>S86+T86*L86</f>
        <v>0</v>
      </c>
      <c r="W86" s="57"/>
    </row>
    <row r="87" spans="1:24" ht="27.75" customHeight="1" x14ac:dyDescent="0.5">
      <c r="A87" s="150"/>
      <c r="B87" s="342"/>
      <c r="C87" s="342"/>
      <c r="D87" s="342"/>
      <c r="E87" s="348"/>
      <c r="F87" s="350"/>
      <c r="G87" s="348"/>
      <c r="H87" s="14"/>
      <c r="I87" s="14"/>
      <c r="J87" s="68"/>
      <c r="K87" s="246"/>
      <c r="L87" s="185"/>
      <c r="M87" s="223"/>
      <c r="N87" s="8"/>
      <c r="O87" s="68"/>
      <c r="P87" s="251"/>
      <c r="Q87" s="251"/>
      <c r="R87" s="248"/>
      <c r="S87" s="134"/>
      <c r="T87" s="199"/>
      <c r="U87" s="154"/>
      <c r="V87" s="209"/>
      <c r="W87" s="52" t="s">
        <v>93</v>
      </c>
      <c r="X87" s="15"/>
    </row>
    <row r="88" spans="1:24" ht="72.75" customHeight="1" x14ac:dyDescent="0.5">
      <c r="A88" s="150"/>
      <c r="B88" s="342"/>
      <c r="C88" s="342"/>
      <c r="D88" s="342"/>
      <c r="E88" s="348"/>
      <c r="F88" s="350"/>
      <c r="G88" s="348"/>
      <c r="H88" s="14"/>
      <c r="I88" s="14"/>
      <c r="J88" s="68"/>
      <c r="K88" s="244" t="s">
        <v>215</v>
      </c>
      <c r="L88" s="186">
        <v>1200</v>
      </c>
      <c r="M88" s="224" t="str">
        <f>IF($J$81&gt;0,L88/$J$81,"Contribution hors commune")</f>
        <v>Contribution hors commune</v>
      </c>
      <c r="N88" s="8"/>
      <c r="O88" s="68"/>
      <c r="P88" s="251">
        <f t="shared" ref="P88:Q88" si="7">P58</f>
        <v>0</v>
      </c>
      <c r="Q88" s="251">
        <f t="shared" si="7"/>
        <v>9</v>
      </c>
      <c r="R88" s="248">
        <f t="shared" si="6"/>
        <v>9</v>
      </c>
      <c r="S88" s="132">
        <f>V58</f>
        <v>10800</v>
      </c>
      <c r="T88" s="201">
        <v>0</v>
      </c>
      <c r="U88" s="154" t="s">
        <v>220</v>
      </c>
      <c r="V88" s="206">
        <f>S88+T88*L88</f>
        <v>10800</v>
      </c>
      <c r="W88" s="72">
        <f>(R88+T88)/$S$1</f>
        <v>4.2091615451403932E-3</v>
      </c>
      <c r="X88" s="63"/>
    </row>
    <row r="89" spans="1:24" ht="27.75" customHeight="1" x14ac:dyDescent="0.45">
      <c r="A89" s="151" t="s">
        <v>79</v>
      </c>
      <c r="B89" s="255">
        <f>B59</f>
        <v>0</v>
      </c>
      <c r="C89" s="255">
        <f>C59</f>
        <v>0</v>
      </c>
      <c r="D89" s="254">
        <f>G59</f>
        <v>0</v>
      </c>
      <c r="E89" s="145">
        <f>D89/$D$94</f>
        <v>0</v>
      </c>
      <c r="F89" s="256">
        <v>-0.1</v>
      </c>
      <c r="G89" s="139">
        <f>D89+F89*D89</f>
        <v>0</v>
      </c>
      <c r="H89" s="14"/>
      <c r="I89" s="14"/>
      <c r="J89" s="68"/>
      <c r="K89" s="244"/>
      <c r="L89" s="185"/>
      <c r="M89" s="223"/>
      <c r="N89" s="8"/>
      <c r="O89" s="68"/>
      <c r="P89" s="252"/>
      <c r="Q89" s="252"/>
      <c r="R89" s="249"/>
      <c r="S89" s="132"/>
      <c r="T89" s="199"/>
      <c r="U89" s="154"/>
      <c r="V89" s="210"/>
      <c r="W89" s="292" t="s">
        <v>223</v>
      </c>
      <c r="X89" s="64"/>
    </row>
    <row r="90" spans="1:24" ht="63" x14ac:dyDescent="0.45">
      <c r="A90" s="151" t="s">
        <v>81</v>
      </c>
      <c r="B90" s="255">
        <f t="shared" ref="B90:C93" si="8">B60</f>
        <v>1606.7132000000001</v>
      </c>
      <c r="C90" s="255">
        <f t="shared" si="8"/>
        <v>1285.3705600000001</v>
      </c>
      <c r="D90" s="254">
        <f t="shared" ref="D90:D93" si="9">G60</f>
        <v>1028.2964480000001</v>
      </c>
      <c r="E90" s="145">
        <f t="shared" ref="E90:E93" si="10">D90/$D$94</f>
        <v>0.16395685306946406</v>
      </c>
      <c r="F90" s="256">
        <v>-0.2</v>
      </c>
      <c r="G90" s="139">
        <f t="shared" ref="G90:G93" si="11">D90+F90*D90</f>
        <v>822.63715840000009</v>
      </c>
      <c r="H90" s="14"/>
      <c r="I90" s="14"/>
      <c r="J90" s="69" t="s">
        <v>94</v>
      </c>
      <c r="K90" s="244" t="s">
        <v>225</v>
      </c>
      <c r="L90" s="187">
        <v>20</v>
      </c>
      <c r="M90" s="225" t="str">
        <f>IF($J$81&gt;0,L90/$J$81,"Contribution hors commune")</f>
        <v>Contribution hors commune</v>
      </c>
      <c r="N90" s="8"/>
      <c r="O90" s="69" t="s">
        <v>94</v>
      </c>
      <c r="P90" s="251">
        <f t="shared" ref="P90:Q90" si="12">P60</f>
        <v>0.3987888215</v>
      </c>
      <c r="Q90" s="251">
        <f t="shared" si="12"/>
        <v>10.3987888215</v>
      </c>
      <c r="R90" s="248">
        <f t="shared" si="6"/>
        <v>20.398788821499998</v>
      </c>
      <c r="S90" s="132">
        <f>V60</f>
        <v>407.97577643</v>
      </c>
      <c r="T90" s="201">
        <v>10</v>
      </c>
      <c r="U90" s="155" t="s">
        <v>271</v>
      </c>
      <c r="V90" s="206">
        <f>S90+T90*L90</f>
        <v>607.97577643</v>
      </c>
      <c r="W90" s="292"/>
      <c r="X90" s="65"/>
    </row>
    <row r="91" spans="1:24" ht="33.75" x14ac:dyDescent="0.45">
      <c r="A91" s="151" t="s">
        <v>83</v>
      </c>
      <c r="B91" s="255">
        <f t="shared" si="8"/>
        <v>3758.6858000000002</v>
      </c>
      <c r="C91" s="255">
        <f t="shared" si="8"/>
        <v>3006.9486400000001</v>
      </c>
      <c r="D91" s="254">
        <f t="shared" si="9"/>
        <v>2255.2114799999999</v>
      </c>
      <c r="E91" s="145">
        <f t="shared" si="10"/>
        <v>0.35958247058627257</v>
      </c>
      <c r="F91" s="256">
        <v>-0.3</v>
      </c>
      <c r="G91" s="139">
        <f t="shared" si="11"/>
        <v>1578.648036</v>
      </c>
      <c r="H91" s="14"/>
      <c r="I91" s="14"/>
      <c r="J91" s="68"/>
      <c r="K91" s="246"/>
      <c r="L91" s="185"/>
      <c r="M91" s="223"/>
      <c r="N91" s="8"/>
      <c r="O91" s="68"/>
      <c r="P91" s="252"/>
      <c r="Q91" s="252"/>
      <c r="R91" s="249"/>
      <c r="S91" s="134"/>
      <c r="T91" s="199"/>
      <c r="U91" s="154"/>
      <c r="V91" s="210"/>
      <c r="W91" s="16"/>
      <c r="X91" s="15"/>
    </row>
    <row r="92" spans="1:24" ht="63" x14ac:dyDescent="0.45">
      <c r="A92" s="151" t="s">
        <v>85</v>
      </c>
      <c r="B92" s="255">
        <f t="shared" si="8"/>
        <v>1114.9333999999999</v>
      </c>
      <c r="C92" s="255">
        <f t="shared" si="8"/>
        <v>1003.4400599999999</v>
      </c>
      <c r="D92" s="254">
        <f t="shared" si="9"/>
        <v>903.09605399999987</v>
      </c>
      <c r="E92" s="145">
        <f t="shared" si="10"/>
        <v>0.14399426091695569</v>
      </c>
      <c r="F92" s="256">
        <v>-0.1</v>
      </c>
      <c r="G92" s="139">
        <f t="shared" si="11"/>
        <v>812.78644859999986</v>
      </c>
      <c r="H92" s="14"/>
      <c r="I92" s="14"/>
      <c r="J92" s="70" t="s">
        <v>205</v>
      </c>
      <c r="K92" s="244" t="s">
        <v>226</v>
      </c>
      <c r="L92" s="188">
        <v>35</v>
      </c>
      <c r="M92" s="226" t="str">
        <f>IF($J$81&gt;0,L92/$J$81,"Contribution hors commune")</f>
        <v>Contribution hors commune</v>
      </c>
      <c r="N92" s="8"/>
      <c r="O92" s="70" t="s">
        <v>205</v>
      </c>
      <c r="P92" s="251">
        <f t="shared" ref="P92:Q92" si="13">P62</f>
        <v>0.52590276298675998</v>
      </c>
      <c r="Q92" s="251">
        <f t="shared" si="13"/>
        <v>2.5259027629867599</v>
      </c>
      <c r="R92" s="248">
        <f t="shared" si="6"/>
        <v>4.5259027629867594</v>
      </c>
      <c r="S92" s="132">
        <f>V62</f>
        <v>158.40659670453658</v>
      </c>
      <c r="T92" s="202">
        <v>2</v>
      </c>
      <c r="U92" s="155" t="s">
        <v>271</v>
      </c>
      <c r="V92" s="208">
        <f>S92+T92*L92</f>
        <v>228.40659670453658</v>
      </c>
      <c r="W92" s="16"/>
      <c r="X92" s="15"/>
    </row>
    <row r="93" spans="1:24" ht="33.75" x14ac:dyDescent="0.45">
      <c r="A93" s="151" t="s">
        <v>87</v>
      </c>
      <c r="B93" s="255">
        <f t="shared" si="8"/>
        <v>2896.0365999999999</v>
      </c>
      <c r="C93" s="255">
        <f t="shared" si="8"/>
        <v>2606.4329399999997</v>
      </c>
      <c r="D93" s="254">
        <f t="shared" si="9"/>
        <v>2085.1463519999998</v>
      </c>
      <c r="E93" s="145">
        <f t="shared" si="10"/>
        <v>0.3324664154273077</v>
      </c>
      <c r="F93" s="256">
        <v>-0.3</v>
      </c>
      <c r="G93" s="139">
        <f t="shared" si="11"/>
        <v>1459.6024463999997</v>
      </c>
      <c r="H93" s="14"/>
      <c r="I93" s="14"/>
      <c r="J93" s="68"/>
      <c r="K93" s="245"/>
      <c r="L93" s="185"/>
      <c r="M93" s="223"/>
      <c r="N93" s="8"/>
      <c r="O93" s="68"/>
      <c r="P93" s="252"/>
      <c r="Q93" s="252"/>
      <c r="R93" s="249"/>
      <c r="S93" s="133"/>
      <c r="T93" s="199"/>
      <c r="U93" s="154"/>
      <c r="V93" s="210"/>
      <c r="W93" s="52"/>
      <c r="X93" s="15"/>
    </row>
    <row r="94" spans="1:24" ht="63.75" thickBot="1" x14ac:dyDescent="0.3">
      <c r="A94" s="152"/>
      <c r="B94" s="144">
        <f>SUM(B89:B93)</f>
        <v>9376.3690000000006</v>
      </c>
      <c r="C94" s="144">
        <f>SUM(C89:C93)</f>
        <v>7902.1921999999995</v>
      </c>
      <c r="D94" s="144">
        <f>SUM(D89:D93)</f>
        <v>6271.7503339999994</v>
      </c>
      <c r="E94" s="73"/>
      <c r="F94" s="257">
        <f>-(B94-G94)/B94</f>
        <v>-0.50154755114693128</v>
      </c>
      <c r="G94" s="146">
        <f>SUM(G89:G93)</f>
        <v>4673.6740893999995</v>
      </c>
      <c r="H94" s="14"/>
      <c r="I94" s="14"/>
      <c r="J94" s="68"/>
      <c r="K94" s="244" t="s">
        <v>227</v>
      </c>
      <c r="L94" s="189">
        <v>140</v>
      </c>
      <c r="M94" s="227" t="str">
        <f>IF($J$81&gt;0,L94/$J$81,"Contribution hors commune")</f>
        <v>Contribution hors commune</v>
      </c>
      <c r="N94" s="8"/>
      <c r="O94" s="68"/>
      <c r="P94" s="251">
        <f t="shared" ref="P94:Q94" si="14">P64</f>
        <v>0</v>
      </c>
      <c r="Q94" s="251">
        <f t="shared" si="14"/>
        <v>0</v>
      </c>
      <c r="R94" s="248">
        <f t="shared" si="6"/>
        <v>0</v>
      </c>
      <c r="S94" s="132">
        <f>V64</f>
        <v>0</v>
      </c>
      <c r="T94" s="203">
        <v>0</v>
      </c>
      <c r="U94" s="155" t="s">
        <v>245</v>
      </c>
      <c r="V94" s="208">
        <f>S94+T94*L94</f>
        <v>0</v>
      </c>
      <c r="W94" s="16"/>
      <c r="X94" s="15"/>
    </row>
    <row r="95" spans="1:24" ht="57" customHeight="1" thickBot="1" x14ac:dyDescent="0.45">
      <c r="A95" s="281" t="s">
        <v>294</v>
      </c>
      <c r="B95" s="282"/>
      <c r="C95" s="282"/>
      <c r="D95" s="282"/>
      <c r="E95" s="283"/>
      <c r="F95" s="149" t="s">
        <v>293</v>
      </c>
      <c r="H95" s="14"/>
      <c r="I95" s="14"/>
      <c r="J95" s="68"/>
      <c r="K95" s="245"/>
      <c r="L95" s="185"/>
      <c r="M95" s="223"/>
      <c r="N95" s="8"/>
      <c r="O95" s="68"/>
      <c r="P95" s="252"/>
      <c r="Q95" s="252"/>
      <c r="R95" s="249"/>
      <c r="S95" s="133"/>
      <c r="T95" s="199"/>
      <c r="U95" s="156"/>
      <c r="V95" s="211"/>
      <c r="W95" s="292"/>
      <c r="X95" s="8"/>
    </row>
    <row r="96" spans="1:24" ht="63" x14ac:dyDescent="0.25">
      <c r="H96" s="14"/>
      <c r="I96" s="14"/>
      <c r="J96" s="71" t="s">
        <v>204</v>
      </c>
      <c r="K96" s="244" t="s">
        <v>221</v>
      </c>
      <c r="L96" s="190">
        <v>1500</v>
      </c>
      <c r="M96" s="228" t="str">
        <f>IF($J$81&gt;0,L96/$J$81,"Contribution hors commune")</f>
        <v>Contribution hors commune</v>
      </c>
      <c r="N96" s="8"/>
      <c r="O96" s="71" t="s">
        <v>204</v>
      </c>
      <c r="P96" s="252">
        <f t="shared" ref="P96:Q96" si="15">P66</f>
        <v>0</v>
      </c>
      <c r="Q96" s="252">
        <f t="shared" si="15"/>
        <v>0</v>
      </c>
      <c r="R96" s="249">
        <f t="shared" si="6"/>
        <v>0</v>
      </c>
      <c r="S96" s="134">
        <f>V66</f>
        <v>0</v>
      </c>
      <c r="T96" s="204">
        <v>0</v>
      </c>
      <c r="U96" s="155" t="s">
        <v>246</v>
      </c>
      <c r="V96" s="208">
        <f>S96+T96*L96</f>
        <v>0</v>
      </c>
      <c r="W96" s="292"/>
      <c r="X96" s="8"/>
    </row>
    <row r="97" spans="1:24" ht="33.75" x14ac:dyDescent="0.25">
      <c r="H97" s="14"/>
      <c r="I97" s="14"/>
      <c r="J97" s="68"/>
      <c r="K97" s="246"/>
      <c r="L97" s="191"/>
      <c r="M97" s="229"/>
      <c r="N97" s="8"/>
      <c r="O97" s="68"/>
      <c r="P97" s="252"/>
      <c r="Q97" s="252"/>
      <c r="R97" s="249"/>
      <c r="S97" s="134"/>
      <c r="T97" s="205"/>
      <c r="U97" s="156"/>
      <c r="V97" s="211"/>
      <c r="W97" s="13"/>
      <c r="X97" s="8"/>
    </row>
    <row r="98" spans="1:24" ht="78.75" x14ac:dyDescent="0.25">
      <c r="A98" s="53"/>
      <c r="H98" s="14"/>
      <c r="I98" s="14"/>
      <c r="J98" s="71" t="s">
        <v>204</v>
      </c>
      <c r="K98" s="244" t="s">
        <v>296</v>
      </c>
      <c r="L98" s="192">
        <f>1.5*100</f>
        <v>150</v>
      </c>
      <c r="M98" s="230" t="str">
        <f>IF($J$81&gt;0,L98/$J$81,"Contribution hors commune")</f>
        <v>Contribution hors commune</v>
      </c>
      <c r="N98" s="8"/>
      <c r="O98" s="71" t="s">
        <v>204</v>
      </c>
      <c r="P98" s="252">
        <f t="shared" ref="P98:Q98" si="16">P68</f>
        <v>0</v>
      </c>
      <c r="Q98" s="252">
        <f t="shared" si="16"/>
        <v>0</v>
      </c>
      <c r="R98" s="249">
        <f t="shared" si="6"/>
        <v>0</v>
      </c>
      <c r="S98" s="134">
        <f>V68</f>
        <v>0</v>
      </c>
      <c r="T98" s="204">
        <v>0</v>
      </c>
      <c r="U98" s="155" t="s">
        <v>306</v>
      </c>
      <c r="V98" s="208">
        <f>S98+T98*L98</f>
        <v>0</v>
      </c>
      <c r="W98" s="13"/>
      <c r="X98" s="8"/>
    </row>
    <row r="99" spans="1:24" ht="33.75" x14ac:dyDescent="0.45">
      <c r="J99" s="53"/>
      <c r="M99" s="57"/>
      <c r="O99" s="68"/>
      <c r="P99" s="252"/>
      <c r="Q99" s="252"/>
      <c r="R99" s="249"/>
      <c r="S99" s="134"/>
      <c r="T99" s="50"/>
      <c r="U99" s="66"/>
      <c r="V99" s="209"/>
      <c r="W99" s="57"/>
    </row>
    <row r="100" spans="1:24" ht="29.25" thickBot="1" x14ac:dyDescent="0.3">
      <c r="A100" s="53"/>
      <c r="H100" s="14"/>
      <c r="I100" s="14"/>
      <c r="J100" s="327" t="s">
        <v>211</v>
      </c>
      <c r="K100" s="328"/>
      <c r="L100" s="328"/>
      <c r="M100" s="329"/>
      <c r="N100" s="8"/>
      <c r="O100" s="131" t="s">
        <v>224</v>
      </c>
      <c r="P100" s="253" t="str">
        <f t="shared" ref="P100" si="17">P70</f>
        <v>N/A</v>
      </c>
      <c r="Q100" s="253" t="s">
        <v>243</v>
      </c>
      <c r="R100" s="250" t="s">
        <v>243</v>
      </c>
      <c r="S100" s="134">
        <f>V70</f>
        <v>852.19</v>
      </c>
      <c r="T100" s="363" t="s">
        <v>222</v>
      </c>
      <c r="U100" s="363"/>
      <c r="V100" s="212">
        <f>S100</f>
        <v>852.19</v>
      </c>
      <c r="W100" s="13"/>
      <c r="X100" s="8"/>
    </row>
    <row r="101" spans="1:24" ht="29.25" thickBot="1" x14ac:dyDescent="0.3">
      <c r="A101" s="53"/>
      <c r="H101" s="14"/>
      <c r="I101" s="14"/>
      <c r="J101" s="12"/>
      <c r="K101" s="45"/>
      <c r="L101" s="45"/>
      <c r="M101" s="46"/>
      <c r="N101" s="8"/>
      <c r="O101" s="356" t="s">
        <v>274</v>
      </c>
      <c r="P101" s="291"/>
      <c r="Q101" s="291"/>
      <c r="R101" s="291"/>
      <c r="S101" s="89">
        <f>SUM(S84:S100)</f>
        <v>12218.572373134537</v>
      </c>
      <c r="T101" s="50"/>
      <c r="U101" s="59"/>
      <c r="V101" s="8"/>
      <c r="W101" s="13"/>
    </row>
    <row r="102" spans="1:24" ht="28.5" x14ac:dyDescent="0.45">
      <c r="A102" s="53"/>
      <c r="H102" s="14"/>
      <c r="I102" s="14"/>
      <c r="J102" s="12"/>
      <c r="K102" s="45"/>
      <c r="L102" s="45"/>
      <c r="M102" s="46"/>
      <c r="N102" s="8"/>
      <c r="O102" s="355" t="s">
        <v>229</v>
      </c>
      <c r="P102" s="286"/>
      <c r="Q102" s="286"/>
      <c r="R102" s="286"/>
      <c r="S102" s="286"/>
      <c r="T102" s="286"/>
      <c r="U102" s="213" t="s">
        <v>218</v>
      </c>
      <c r="V102" s="214">
        <f>V84+V88+V90</f>
        <v>11407.975776429999</v>
      </c>
      <c r="W102" s="13"/>
    </row>
    <row r="103" spans="1:24" ht="28.5" x14ac:dyDescent="0.45">
      <c r="A103" s="53"/>
      <c r="H103" s="14"/>
      <c r="I103" s="14"/>
      <c r="J103" s="287"/>
      <c r="K103" s="288"/>
      <c r="L103" s="288"/>
      <c r="M103" s="289"/>
      <c r="N103" s="8"/>
      <c r="O103" s="12"/>
      <c r="P103" s="8"/>
      <c r="Q103" s="8"/>
      <c r="R103" s="8"/>
      <c r="S103" s="50"/>
      <c r="T103" s="75" t="s">
        <v>230</v>
      </c>
      <c r="U103" s="79" t="s">
        <v>219</v>
      </c>
      <c r="V103" s="215">
        <f>V86+V92+V94+V96+V98</f>
        <v>228.40659670453658</v>
      </c>
      <c r="W103" s="13"/>
    </row>
    <row r="104" spans="1:24" ht="28.5" x14ac:dyDescent="0.45">
      <c r="A104" s="53"/>
      <c r="H104" s="14"/>
      <c r="I104" s="14"/>
      <c r="J104" s="76"/>
      <c r="K104" s="77"/>
      <c r="L104" s="77"/>
      <c r="M104" s="78"/>
      <c r="N104" s="8"/>
      <c r="O104" s="12"/>
      <c r="P104" s="8"/>
      <c r="Q104" s="8"/>
      <c r="R104" s="8"/>
      <c r="S104" s="50"/>
      <c r="T104" s="75"/>
      <c r="U104" s="88" t="s">
        <v>224</v>
      </c>
      <c r="V104" s="216">
        <f>V100</f>
        <v>852.19</v>
      </c>
      <c r="W104" s="13"/>
    </row>
    <row r="105" spans="1:24" ht="29.25" thickBot="1" x14ac:dyDescent="0.5">
      <c r="A105" s="53"/>
      <c r="H105" s="14"/>
      <c r="I105" s="14"/>
      <c r="J105" s="12"/>
      <c r="K105" s="45"/>
      <c r="L105" s="45"/>
      <c r="M105" s="46"/>
      <c r="N105" s="8"/>
      <c r="O105" s="12"/>
      <c r="P105" s="8"/>
      <c r="Q105" s="8"/>
      <c r="R105" s="8"/>
      <c r="S105" s="50"/>
      <c r="T105" s="107"/>
      <c r="U105" s="98" t="s">
        <v>275</v>
      </c>
      <c r="V105" s="217">
        <f>V102+V103+V104</f>
        <v>12488.572373134537</v>
      </c>
      <c r="W105" s="106"/>
    </row>
    <row r="106" spans="1:24" ht="34.5" thickBot="1" x14ac:dyDescent="0.55000000000000004">
      <c r="A106" s="53"/>
      <c r="H106" s="18"/>
      <c r="I106" s="18"/>
      <c r="J106" s="91" t="s">
        <v>249</v>
      </c>
      <c r="M106" s="57"/>
      <c r="N106" s="8"/>
      <c r="O106" s="92" t="s">
        <v>287</v>
      </c>
      <c r="P106" s="8"/>
      <c r="Q106" s="8"/>
      <c r="R106" s="8"/>
      <c r="S106" s="104"/>
      <c r="T106" s="102" t="s">
        <v>252</v>
      </c>
      <c r="U106" s="219">
        <f>(V105)/G94</f>
        <v>2.6721102358118864</v>
      </c>
      <c r="V106" s="103" t="s">
        <v>95</v>
      </c>
      <c r="W106" s="97" t="s">
        <v>260</v>
      </c>
      <c r="X106" s="108"/>
    </row>
    <row r="107" spans="1:24" ht="21.75" thickBot="1" x14ac:dyDescent="0.4">
      <c r="A107" s="60"/>
      <c r="B107" s="17"/>
      <c r="C107" s="17"/>
      <c r="D107" s="17"/>
      <c r="E107" s="17"/>
      <c r="F107" s="17"/>
      <c r="G107" s="17"/>
      <c r="H107" s="17"/>
      <c r="I107" s="17"/>
      <c r="J107" s="94" t="s">
        <v>250</v>
      </c>
      <c r="K107" s="17"/>
      <c r="L107" s="20"/>
      <c r="M107" s="21"/>
      <c r="N107" s="8"/>
      <c r="O107" s="93" t="s">
        <v>261</v>
      </c>
      <c r="P107" s="17"/>
      <c r="Q107" s="17"/>
      <c r="R107" s="17"/>
      <c r="S107" s="17"/>
      <c r="T107" s="17"/>
      <c r="U107" s="17"/>
      <c r="V107" s="101"/>
      <c r="W107" s="100"/>
    </row>
  </sheetData>
  <sheetProtection algorithmName="SHA-512" hashValue="6YCbpI96M2VoZgXxKuCOzaGlGmhDAA71f5Ar7i09ZH3gZpTuscJmznNPB9O39m5ww03Pz9KEpPTQoibEElSuQQ==" saltValue="e/oh4CphfDwrzWXSzPnFgQ==" spinCount="100000" sheet="1" objects="1" scenarios="1"/>
  <mergeCells count="78">
    <mergeCell ref="L81:M81"/>
    <mergeCell ref="P82:R82"/>
    <mergeCell ref="O102:T102"/>
    <mergeCell ref="J103:M103"/>
    <mergeCell ref="F1:K1"/>
    <mergeCell ref="A16:L16"/>
    <mergeCell ref="J21:K21"/>
    <mergeCell ref="A21:G25"/>
    <mergeCell ref="A19:W19"/>
    <mergeCell ref="A20:G20"/>
    <mergeCell ref="J20:M20"/>
    <mergeCell ref="O20:W20"/>
    <mergeCell ref="N12:U12"/>
    <mergeCell ref="A17:L17"/>
    <mergeCell ref="J22:M22"/>
    <mergeCell ref="D86:D88"/>
    <mergeCell ref="J100:M100"/>
    <mergeCell ref="O101:R101"/>
    <mergeCell ref="T100:U100"/>
    <mergeCell ref="B86:B88"/>
    <mergeCell ref="C86:C88"/>
    <mergeCell ref="E86:E88"/>
    <mergeCell ref="F86:F88"/>
    <mergeCell ref="G86:G88"/>
    <mergeCell ref="L21:M21"/>
    <mergeCell ref="P22:R22"/>
    <mergeCell ref="O21:W21"/>
    <mergeCell ref="A1:E1"/>
    <mergeCell ref="W29:W30"/>
    <mergeCell ref="B26:B28"/>
    <mergeCell ref="E26:E28"/>
    <mergeCell ref="G26:G28"/>
    <mergeCell ref="O1:R1"/>
    <mergeCell ref="W35:W36"/>
    <mergeCell ref="A49:W49"/>
    <mergeCell ref="A50:G50"/>
    <mergeCell ref="J50:M50"/>
    <mergeCell ref="O50:W50"/>
    <mergeCell ref="J43:M43"/>
    <mergeCell ref="O42:T42"/>
    <mergeCell ref="T40:U40"/>
    <mergeCell ref="O41:R41"/>
    <mergeCell ref="J40:M40"/>
    <mergeCell ref="A51:G55"/>
    <mergeCell ref="C26:C28"/>
    <mergeCell ref="D26:D28"/>
    <mergeCell ref="D56:D58"/>
    <mergeCell ref="F26:F28"/>
    <mergeCell ref="A35:E35"/>
    <mergeCell ref="B56:B58"/>
    <mergeCell ref="E56:E58"/>
    <mergeCell ref="F56:F58"/>
    <mergeCell ref="G56:G58"/>
    <mergeCell ref="C56:C58"/>
    <mergeCell ref="J51:K51"/>
    <mergeCell ref="O51:W51"/>
    <mergeCell ref="J52:M52"/>
    <mergeCell ref="T70:U70"/>
    <mergeCell ref="W59:W60"/>
    <mergeCell ref="P52:R52"/>
    <mergeCell ref="J70:M70"/>
    <mergeCell ref="L51:M51"/>
    <mergeCell ref="A65:E65"/>
    <mergeCell ref="A95:E95"/>
    <mergeCell ref="W65:W66"/>
    <mergeCell ref="O72:T72"/>
    <mergeCell ref="J73:M73"/>
    <mergeCell ref="O71:R71"/>
    <mergeCell ref="W89:W90"/>
    <mergeCell ref="W95:W96"/>
    <mergeCell ref="A79:W79"/>
    <mergeCell ref="A80:G80"/>
    <mergeCell ref="J80:M80"/>
    <mergeCell ref="A81:G85"/>
    <mergeCell ref="J81:K81"/>
    <mergeCell ref="O81:W81"/>
    <mergeCell ref="J82:M82"/>
    <mergeCell ref="O80:W80"/>
  </mergeCells>
  <conditionalFormatting sqref="E29:E33">
    <cfRule type="colorScale" priority="9">
      <colorScale>
        <cfvo type="min"/>
        <cfvo type="percentile" val="50"/>
        <cfvo type="max"/>
        <color rgb="FF63BE7B"/>
        <color rgb="FFFFEB84"/>
        <color rgb="FFF8696B"/>
      </colorScale>
    </cfRule>
  </conditionalFormatting>
  <conditionalFormatting sqref="E59:E63">
    <cfRule type="colorScale" priority="20">
      <colorScale>
        <cfvo type="min"/>
        <cfvo type="percentile" val="50"/>
        <cfvo type="max"/>
        <color rgb="FF63BE7B"/>
        <color rgb="FFFFEB84"/>
        <color rgb="FFF8696B"/>
      </colorScale>
    </cfRule>
  </conditionalFormatting>
  <conditionalFormatting sqref="E89:E93">
    <cfRule type="colorScale" priority="14">
      <colorScale>
        <cfvo type="min"/>
        <cfvo type="percentile" val="50"/>
        <cfvo type="max"/>
        <color rgb="FF63BE7B"/>
        <color rgb="FFFFEB84"/>
        <color rgb="FFF8696B"/>
      </colorScale>
    </cfRule>
  </conditionalFormatting>
  <conditionalFormatting sqref="F34">
    <cfRule type="cellIs" dxfId="11" priority="1" operator="lessThan">
      <formula>-50%</formula>
    </cfRule>
    <cfRule type="cellIs" dxfId="10" priority="2" operator="greaterThan">
      <formula>-50%</formula>
    </cfRule>
  </conditionalFormatting>
  <conditionalFormatting sqref="F64">
    <cfRule type="cellIs" dxfId="9" priority="3" operator="lessThan">
      <formula>-50%</formula>
    </cfRule>
    <cfRule type="cellIs" dxfId="8" priority="4" operator="greaterThan">
      <formula>-50%</formula>
    </cfRule>
  </conditionalFormatting>
  <conditionalFormatting sqref="F94">
    <cfRule type="cellIs" dxfId="7" priority="10" operator="lessThan">
      <formula>-50%</formula>
    </cfRule>
    <cfRule type="cellIs" dxfId="6" priority="11" operator="greaterThan">
      <formula>-50%</formula>
    </cfRule>
  </conditionalFormatting>
  <conditionalFormatting sqref="U46">
    <cfRule type="cellIs" dxfId="5" priority="5" operator="greaterThan">
      <formula>0.7</formula>
    </cfRule>
    <cfRule type="cellIs" dxfId="4" priority="6" operator="lessThan">
      <formula>0.7</formula>
    </cfRule>
  </conditionalFormatting>
  <conditionalFormatting sqref="U76">
    <cfRule type="cellIs" dxfId="3" priority="7" operator="greaterThan">
      <formula>0.7</formula>
    </cfRule>
    <cfRule type="cellIs" dxfId="2" priority="8" operator="lessThan">
      <formula>0.7</formula>
    </cfRule>
  </conditionalFormatting>
  <conditionalFormatting sqref="U106">
    <cfRule type="cellIs" dxfId="1" priority="12" operator="greaterThan">
      <formula>0.7</formula>
    </cfRule>
    <cfRule type="cellIs" dxfId="0" priority="13" operator="lessThan">
      <formula>0.7</formula>
    </cfRule>
  </conditionalFormatting>
  <pageMargins left="0.25" right="0.25" top="0.75" bottom="0.75" header="0.51180555555555496" footer="0.51180555555555496"/>
  <pageSetup paperSize="9" scale="32"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'Données Clunisois'!$A$3:$A$42</xm:f>
          </x14:formula1>
          <x14:formula2>
            <xm:f>0</xm:f>
          </x14:formula2>
          <xm:sqref>F1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F6CCB-3359-4024-82EA-500C6BCAFE5E}">
  <dimension ref="A1:L25"/>
  <sheetViews>
    <sheetView topLeftCell="A4" zoomScale="80" zoomScaleNormal="80" workbookViewId="0">
      <selection activeCell="U3" sqref="U3"/>
    </sheetView>
  </sheetViews>
  <sheetFormatPr baseColWidth="10" defaultRowHeight="15" x14ac:dyDescent="0.25"/>
  <cols>
    <col min="1" max="1" width="61.140625" customWidth="1"/>
    <col min="8" max="8" width="22.28515625" customWidth="1"/>
  </cols>
  <sheetData>
    <row r="1" spans="1:12" x14ac:dyDescent="0.25">
      <c r="A1" t="s">
        <v>288</v>
      </c>
      <c r="B1">
        <v>2018</v>
      </c>
      <c r="C1">
        <v>2030</v>
      </c>
      <c r="D1">
        <v>2040</v>
      </c>
      <c r="E1">
        <v>2050</v>
      </c>
    </row>
    <row r="2" spans="1:12" x14ac:dyDescent="0.25">
      <c r="A2" t="str">
        <f>'Orientation TEPOS'!A6</f>
        <v xml:space="preserve">🏭 Industrie </v>
      </c>
      <c r="B2" s="140">
        <f>'Orientation TEPOS'!B89</f>
        <v>0</v>
      </c>
      <c r="C2" s="140">
        <f>'Orientation TEPOS'!C89</f>
        <v>0</v>
      </c>
      <c r="D2" s="140">
        <f>'Orientation TEPOS'!D89</f>
        <v>0</v>
      </c>
      <c r="E2" s="140">
        <f>'Orientation TEPOS'!G89</f>
        <v>0</v>
      </c>
    </row>
    <row r="3" spans="1:12" x14ac:dyDescent="0.25">
      <c r="A3" t="str">
        <f>'Orientation TEPOS'!A7</f>
        <v>🏘️ Tertiaire</v>
      </c>
      <c r="B3" s="140">
        <f>'Orientation TEPOS'!B7</f>
        <v>1606.7132000000001</v>
      </c>
      <c r="C3" s="140">
        <f>'Orientation TEPOS'!C90</f>
        <v>1285.3705600000001</v>
      </c>
      <c r="D3" s="140">
        <f>'Orientation TEPOS'!D90</f>
        <v>1028.2964480000001</v>
      </c>
      <c r="E3" s="140">
        <f>'Orientation TEPOS'!G90</f>
        <v>822.63715840000009</v>
      </c>
    </row>
    <row r="4" spans="1:12" x14ac:dyDescent="0.25">
      <c r="A4" t="str">
        <f>'Orientation TEPOS'!A8</f>
        <v>🏠 Résidentiel</v>
      </c>
      <c r="B4" s="140">
        <f>'Orientation TEPOS'!B8</f>
        <v>3758.6858000000002</v>
      </c>
      <c r="C4" s="140">
        <f>'Orientation TEPOS'!C91</f>
        <v>3006.9486400000001</v>
      </c>
      <c r="D4" s="140">
        <f>'Orientation TEPOS'!D91</f>
        <v>2255.2114799999999</v>
      </c>
      <c r="E4" s="140">
        <f>'Orientation TEPOS'!G91</f>
        <v>1578.648036</v>
      </c>
    </row>
    <row r="5" spans="1:12" x14ac:dyDescent="0.25">
      <c r="A5" t="str">
        <f>'Orientation TEPOS'!A9</f>
        <v>🐄 Agriculture</v>
      </c>
      <c r="B5" s="140">
        <f>'Orientation TEPOS'!B9</f>
        <v>1114.9333999999999</v>
      </c>
      <c r="C5" s="140">
        <f>'Orientation TEPOS'!C92</f>
        <v>1003.4400599999999</v>
      </c>
      <c r="D5" s="140">
        <f>'Orientation TEPOS'!D92</f>
        <v>903.09605399999987</v>
      </c>
      <c r="E5" s="140">
        <f>'Orientation TEPOS'!G92</f>
        <v>812.78644859999986</v>
      </c>
    </row>
    <row r="6" spans="1:12" x14ac:dyDescent="0.25">
      <c r="A6" t="str">
        <f>'Orientation TEPOS'!A10</f>
        <v>🚗 Transport routier</v>
      </c>
      <c r="B6" s="140">
        <f>'Orientation TEPOS'!B10</f>
        <v>2896.0365999999999</v>
      </c>
      <c r="C6" s="140">
        <f>'Orientation TEPOS'!C93</f>
        <v>2606.4329399999997</v>
      </c>
      <c r="D6" s="140">
        <f>'Orientation TEPOS'!D93</f>
        <v>2085.1463519999998</v>
      </c>
      <c r="E6" s="140">
        <f>'Orientation TEPOS'!G93</f>
        <v>1459.6024463999997</v>
      </c>
    </row>
    <row r="7" spans="1:12" x14ac:dyDescent="0.25">
      <c r="A7" t="str">
        <f>'Orientation TEPOS'!A11</f>
        <v>Consommation annuelle</v>
      </c>
      <c r="B7" s="140">
        <f>'Orientation TEPOS'!B11</f>
        <v>9376.3690000000006</v>
      </c>
      <c r="C7" s="140">
        <f>'Orientation TEPOS'!C94</f>
        <v>7902.1921999999995</v>
      </c>
      <c r="D7" s="140">
        <f>'Orientation TEPOS'!D94</f>
        <v>6271.7503339999994</v>
      </c>
      <c r="E7" s="140">
        <f>'Orientation TEPOS'!G94</f>
        <v>4673.6740893999995</v>
      </c>
    </row>
    <row r="8" spans="1:12" x14ac:dyDescent="0.25">
      <c r="B8">
        <v>2018</v>
      </c>
      <c r="C8">
        <v>2030</v>
      </c>
      <c r="D8">
        <v>2040</v>
      </c>
      <c r="E8">
        <v>2050</v>
      </c>
      <c r="H8" t="s">
        <v>198</v>
      </c>
      <c r="I8">
        <v>2018</v>
      </c>
      <c r="J8">
        <v>2030</v>
      </c>
      <c r="K8">
        <v>2040</v>
      </c>
      <c r="L8">
        <v>2050</v>
      </c>
    </row>
    <row r="9" spans="1:12" x14ac:dyDescent="0.25">
      <c r="H9" t="s">
        <v>289</v>
      </c>
      <c r="I9" s="142">
        <f>B7</f>
        <v>9376.3690000000006</v>
      </c>
      <c r="J9" s="142">
        <f t="shared" ref="J9:L9" si="0">C7</f>
        <v>7902.1921999999995</v>
      </c>
      <c r="K9" s="142">
        <f t="shared" si="0"/>
        <v>6271.7503339999994</v>
      </c>
      <c r="L9" s="142">
        <f t="shared" si="0"/>
        <v>4673.6740893999995</v>
      </c>
    </row>
    <row r="10" spans="1:12" x14ac:dyDescent="0.25">
      <c r="A10" t="s">
        <v>290</v>
      </c>
      <c r="H10" t="s">
        <v>295</v>
      </c>
      <c r="I10" s="141">
        <f>B21</f>
        <v>878.57237313453663</v>
      </c>
      <c r="J10" s="141">
        <f t="shared" ref="J10:L10" si="1">C21</f>
        <v>11948.572373134537</v>
      </c>
      <c r="K10" s="141">
        <f t="shared" si="1"/>
        <v>12218.572373134537</v>
      </c>
      <c r="L10" s="141">
        <f t="shared" si="1"/>
        <v>12488.572373134537</v>
      </c>
    </row>
    <row r="11" spans="1:12" x14ac:dyDescent="0.25">
      <c r="A11" t="str">
        <f>'[1]Orientation TEPOS'!K6</f>
        <v xml:space="preserve">🌬️ Éolien terrestre </v>
      </c>
      <c r="B11" s="141">
        <f>'Orientation TEPOS'!V6</f>
        <v>0</v>
      </c>
      <c r="C11" s="141">
        <f>B11+'[1]Orientation TEPOS'!O22</f>
        <v>0</v>
      </c>
      <c r="D11" s="141">
        <f>C11+'[1]Orientation TEPOS'!O45</f>
        <v>0</v>
      </c>
      <c r="E11" s="141">
        <f>D11+'[1]Orientation TEPOS'!O68</f>
        <v>0</v>
      </c>
      <c r="H11" s="141"/>
    </row>
    <row r="12" spans="1:12" x14ac:dyDescent="0.25">
      <c r="A12" t="str">
        <f>'[1]Orientation TEPOS'!K7</f>
        <v>🌿 Méthanisation : Biométhane injecté</v>
      </c>
      <c r="B12" s="141">
        <f>'Orientation TEPOS'!V7</f>
        <v>0</v>
      </c>
      <c r="C12" s="141">
        <f>B12+'[1]Orientation TEPOS'!O24+'[1]Orientation TEPOS'!O25</f>
        <v>0</v>
      </c>
      <c r="D12" s="141">
        <f>C12+'[1]Orientation TEPOS'!O47+'[1]Orientation TEPOS'!O48</f>
        <v>0</v>
      </c>
      <c r="E12" s="141">
        <f>D12+'[1]Orientation TEPOS'!O70+'[1]Orientation TEPOS'!O71</f>
        <v>0</v>
      </c>
      <c r="H12" s="141"/>
    </row>
    <row r="13" spans="1:12" x14ac:dyDescent="0.25">
      <c r="A13" t="str">
        <f>'[1]Orientation TEPOS'!K8</f>
        <v xml:space="preserve">💧 Hydraulique </v>
      </c>
      <c r="B13" s="141">
        <f>'Orientation TEPOS'!V8</f>
        <v>0</v>
      </c>
      <c r="C13" s="141">
        <f>B13</f>
        <v>0</v>
      </c>
      <c r="D13" s="141">
        <f t="shared" ref="D13:E13" si="2">C13</f>
        <v>0</v>
      </c>
      <c r="E13" s="141">
        <f t="shared" si="2"/>
        <v>0</v>
      </c>
      <c r="H13" s="141"/>
    </row>
    <row r="14" spans="1:12" x14ac:dyDescent="0.25">
      <c r="A14" t="str">
        <f>'[1]Orientation TEPOS'!K9</f>
        <v>☀️ Solaire photovoltaïque</v>
      </c>
      <c r="B14" s="141">
        <f>'Orientation TEPOS'!V9</f>
        <v>7.9757764299999998</v>
      </c>
      <c r="C14" s="141">
        <f>B14+'[1]Orientation TEPOS'!O26+'[1]Orientation TEPOS'!O28</f>
        <v>5207.9757764300002</v>
      </c>
      <c r="D14" s="141">
        <f>C14+'[1]Orientation TEPOS'!O49+'[1]Orientation TEPOS'!O51</f>
        <v>10407.975776430001</v>
      </c>
      <c r="E14" s="141">
        <f>D14+'[1]Orientation TEPOS'!O72+'[1]Orientation TEPOS'!O74</f>
        <v>15607.975776430001</v>
      </c>
      <c r="H14" s="141"/>
    </row>
    <row r="15" spans="1:12" x14ac:dyDescent="0.25">
      <c r="A15" t="str">
        <f>'[1]Orientation TEPOS'!K10</f>
        <v>☀️ Solaire thermique</v>
      </c>
      <c r="B15" s="141">
        <f>'Orientation TEPOS'!V10</f>
        <v>18.4065967045366</v>
      </c>
      <c r="C15" s="141">
        <f>B15+'[1]Orientation TEPOS'!O30</f>
        <v>1068.4065967045367</v>
      </c>
      <c r="D15" s="141">
        <f>C15+'[1]Orientation TEPOS'!O53</f>
        <v>2118.4065967045367</v>
      </c>
      <c r="E15" s="141">
        <f>D15+'[1]Orientation TEPOS'!O76</f>
        <v>5618.4065967045372</v>
      </c>
      <c r="H15" s="141"/>
    </row>
    <row r="16" spans="1:12" x14ac:dyDescent="0.25">
      <c r="A16" t="str">
        <f>'[1]Orientation TEPOS'!K11</f>
        <v>🔥 Bois énergie chauffage urbain (chaleur)</v>
      </c>
      <c r="B16" s="141">
        <f>'Orientation TEPOS'!V11</f>
        <v>0</v>
      </c>
      <c r="C16" s="141">
        <f>B16</f>
        <v>0</v>
      </c>
      <c r="D16" s="141">
        <f>C16</f>
        <v>0</v>
      </c>
      <c r="E16" s="141">
        <f>D16</f>
        <v>0</v>
      </c>
      <c r="H16" s="141"/>
    </row>
    <row r="17" spans="1:8" x14ac:dyDescent="0.25">
      <c r="A17" t="str">
        <f>'[1]Orientation TEPOS'!K12</f>
        <v>🔥 Bois énergie chaufferies agricoles et industricelles (chaleur)</v>
      </c>
      <c r="B17" s="141">
        <f>'Orientation TEPOS'!V12</f>
        <v>0</v>
      </c>
      <c r="C17" s="141">
        <f t="shared" ref="C17:E19" si="3">B17</f>
        <v>0</v>
      </c>
      <c r="D17" s="141">
        <f t="shared" si="3"/>
        <v>0</v>
      </c>
      <c r="E17" s="141">
        <f t="shared" si="3"/>
        <v>0</v>
      </c>
      <c r="H17" s="141"/>
    </row>
    <row r="18" spans="1:8" x14ac:dyDescent="0.25">
      <c r="A18" t="str">
        <f>'[1]Orientation TEPOS'!K13</f>
        <v>🔥 Bois énergie chaufferies collectives (chaleur)</v>
      </c>
      <c r="B18" s="141">
        <f>'Orientation TEPOS'!V13</f>
        <v>0</v>
      </c>
      <c r="C18" s="141">
        <f t="shared" si="3"/>
        <v>0</v>
      </c>
      <c r="D18" s="141">
        <f t="shared" si="3"/>
        <v>0</v>
      </c>
      <c r="E18" s="141">
        <f t="shared" si="3"/>
        <v>0</v>
      </c>
      <c r="H18" s="141"/>
    </row>
    <row r="19" spans="1:8" x14ac:dyDescent="0.25">
      <c r="A19" t="str">
        <f>'[1]Orientation TEPOS'!K14</f>
        <v>🔥 Bois énergie bois des ménages</v>
      </c>
      <c r="B19" s="141">
        <f>'Orientation TEPOS'!V14</f>
        <v>852.19</v>
      </c>
      <c r="C19" s="141">
        <f t="shared" si="3"/>
        <v>852.19</v>
      </c>
      <c r="D19" s="141">
        <f t="shared" si="3"/>
        <v>852.19</v>
      </c>
      <c r="E19" s="141">
        <f t="shared" si="3"/>
        <v>852.19</v>
      </c>
      <c r="H19" s="141"/>
    </row>
    <row r="20" spans="1:8" x14ac:dyDescent="0.25">
      <c r="A20" t="str">
        <f>'[1]Orientation TEPOS'!K16</f>
        <v>🌏 Géothermie profonde</v>
      </c>
      <c r="B20" s="141">
        <f>'Orientation TEPOS'!V16</f>
        <v>878.57237313453663</v>
      </c>
      <c r="C20" s="141">
        <f>B20+'[1]Orientation TEPOS'!O34+'[1]Orientation TEPOS'!O36</f>
        <v>8378.572373134537</v>
      </c>
      <c r="D20" s="141">
        <f>C20+'[1]Orientation TEPOS'!O57+'[1]Orientation TEPOS'!O59</f>
        <v>15878.572373134537</v>
      </c>
      <c r="E20" s="141">
        <f>D20+'[1]Orientation TEPOS'!O80+'[1]Orientation TEPOS'!O82</f>
        <v>23378.572373134535</v>
      </c>
      <c r="H20" s="141"/>
    </row>
    <row r="21" spans="1:8" x14ac:dyDescent="0.25">
      <c r="A21" t="str">
        <f>'[1]Orientation TEPOS'!K17</f>
        <v>Production énergie renouvelable annuelle</v>
      </c>
      <c r="B21" s="141">
        <f>'Orientation TEPOS'!V16</f>
        <v>878.57237313453663</v>
      </c>
      <c r="C21" s="141">
        <f>'Orientation TEPOS'!V45</f>
        <v>11948.572373134537</v>
      </c>
      <c r="D21" s="141">
        <f>'Orientation TEPOS'!V75</f>
        <v>12218.572373134537</v>
      </c>
      <c r="E21" s="141">
        <f>'Orientation TEPOS'!V105</f>
        <v>12488.572373134537</v>
      </c>
      <c r="G21" s="141"/>
      <c r="H21" s="141"/>
    </row>
    <row r="23" spans="1:8" x14ac:dyDescent="0.25">
      <c r="A23" t="s">
        <v>291</v>
      </c>
      <c r="B23" s="143">
        <f>B21/B7</f>
        <v>9.3700703666263194E-2</v>
      </c>
      <c r="C23" s="143">
        <f>C21/C7</f>
        <v>1.5120579290813172</v>
      </c>
      <c r="D23" s="143">
        <f>D21/D7</f>
        <v>1.9481917682366943</v>
      </c>
      <c r="E23" s="143">
        <f>E21/E7</f>
        <v>2.6721102358118864</v>
      </c>
    </row>
    <row r="25" spans="1:8" x14ac:dyDescent="0.25">
      <c r="E25" s="141"/>
    </row>
  </sheetData>
  <sheetProtection algorithmName="SHA-512" hashValue="Rgovma1C8KGbXJm6sDOR5t1yEnvJBMl7Pm9vkRBZMSecyxHU41hxbsp8qbI7PiaaFDO4DH1GExqaTNAqPiA3SQ==" saltValue="3pk1UiDjgoCeubOwdRxySw=="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workbookViewId="0">
      <selection activeCell="U3" sqref="U3"/>
    </sheetView>
  </sheetViews>
  <sheetFormatPr baseColWidth="10" defaultColWidth="10.7109375" defaultRowHeight="15" x14ac:dyDescent="0.25"/>
  <cols>
    <col min="2" max="2" width="155.140625" customWidth="1"/>
  </cols>
  <sheetData>
    <row r="1" spans="1:2" x14ac:dyDescent="0.25">
      <c r="A1" t="s">
        <v>96</v>
      </c>
      <c r="B1" t="s">
        <v>97</v>
      </c>
    </row>
    <row r="2" spans="1:2" x14ac:dyDescent="0.25">
      <c r="A2" t="s">
        <v>98</v>
      </c>
    </row>
    <row r="3" spans="1:2" x14ac:dyDescent="0.25">
      <c r="A3" t="s">
        <v>99</v>
      </c>
      <c r="B3" t="s">
        <v>100</v>
      </c>
    </row>
    <row r="4" spans="1:2" ht="45" x14ac:dyDescent="0.25">
      <c r="B4" s="22" t="s">
        <v>101</v>
      </c>
    </row>
    <row r="5" spans="1:2" x14ac:dyDescent="0.25">
      <c r="B5" s="22"/>
    </row>
    <row r="6" spans="1:2" ht="30" x14ac:dyDescent="0.25">
      <c r="A6" t="s">
        <v>102</v>
      </c>
      <c r="B6" s="22" t="s">
        <v>103</v>
      </c>
    </row>
    <row r="7" spans="1:2" x14ac:dyDescent="0.25">
      <c r="B7" s="22"/>
    </row>
    <row r="8" spans="1:2" x14ac:dyDescent="0.25">
      <c r="A8" t="s">
        <v>104</v>
      </c>
      <c r="B8" t="s">
        <v>105</v>
      </c>
    </row>
    <row r="9" spans="1:2" x14ac:dyDescent="0.25">
      <c r="B9" t="s">
        <v>106</v>
      </c>
    </row>
    <row r="10" spans="1:2" x14ac:dyDescent="0.25">
      <c r="B10" t="s">
        <v>107</v>
      </c>
    </row>
    <row r="11" spans="1:2" x14ac:dyDescent="0.25">
      <c r="B11" t="s">
        <v>108</v>
      </c>
    </row>
    <row r="13" spans="1:2" x14ac:dyDescent="0.25">
      <c r="A13" t="s">
        <v>109</v>
      </c>
      <c r="B13" t="s">
        <v>110</v>
      </c>
    </row>
    <row r="14" spans="1:2" x14ac:dyDescent="0.25">
      <c r="B14" t="s">
        <v>111</v>
      </c>
    </row>
    <row r="15" spans="1:2" x14ac:dyDescent="0.25">
      <c r="B15" t="s">
        <v>112</v>
      </c>
    </row>
    <row r="16" spans="1:2" x14ac:dyDescent="0.25">
      <c r="B16" t="s">
        <v>113</v>
      </c>
    </row>
    <row r="17" spans="1:3" x14ac:dyDescent="0.25">
      <c r="B17" t="s">
        <v>114</v>
      </c>
    </row>
    <row r="18" spans="1:3" x14ac:dyDescent="0.25">
      <c r="B18" t="s">
        <v>115</v>
      </c>
      <c r="C18" t="s">
        <v>116</v>
      </c>
    </row>
    <row r="19" spans="1:3" x14ac:dyDescent="0.25">
      <c r="B19" t="s">
        <v>117</v>
      </c>
    </row>
    <row r="20" spans="1:3" x14ac:dyDescent="0.25">
      <c r="B20" t="s">
        <v>118</v>
      </c>
    </row>
    <row r="21" spans="1:3" x14ac:dyDescent="0.25">
      <c r="B21" t="s">
        <v>119</v>
      </c>
    </row>
    <row r="23" spans="1:3" x14ac:dyDescent="0.25">
      <c r="A23" t="s">
        <v>206</v>
      </c>
      <c r="B23" t="s">
        <v>207</v>
      </c>
    </row>
    <row r="24" spans="1:3" x14ac:dyDescent="0.25">
      <c r="B24" t="s">
        <v>209</v>
      </c>
    </row>
  </sheetData>
  <pageMargins left="0.7" right="0.7" top="0.75" bottom="0.75" header="0.51180555555555496" footer="0.51180555555555496"/>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42"/>
  <sheetViews>
    <sheetView workbookViewId="0">
      <selection activeCell="U3" sqref="U3"/>
    </sheetView>
  </sheetViews>
  <sheetFormatPr baseColWidth="10" defaultColWidth="10.7109375" defaultRowHeight="15" x14ac:dyDescent="0.25"/>
  <cols>
    <col min="1" max="1" width="35.42578125" customWidth="1"/>
    <col min="2" max="2" width="12" customWidth="1"/>
  </cols>
  <sheetData>
    <row r="1" spans="1:37" ht="120" x14ac:dyDescent="0.25">
      <c r="A1" s="370" t="s">
        <v>309</v>
      </c>
      <c r="B1" s="23" t="s">
        <v>121</v>
      </c>
      <c r="C1" s="23" t="s">
        <v>122</v>
      </c>
      <c r="D1" s="23" t="s">
        <v>123</v>
      </c>
      <c r="E1" s="23" t="s">
        <v>124</v>
      </c>
      <c r="F1" s="24" t="s">
        <v>125</v>
      </c>
      <c r="G1" s="24" t="s">
        <v>126</v>
      </c>
      <c r="H1" s="24" t="s">
        <v>127</v>
      </c>
      <c r="I1" s="24" t="s">
        <v>128</v>
      </c>
      <c r="J1" s="24" t="s">
        <v>129</v>
      </c>
      <c r="K1" s="24" t="s">
        <v>130</v>
      </c>
      <c r="L1" s="24" t="s">
        <v>131</v>
      </c>
      <c r="M1" s="25" t="s">
        <v>120</v>
      </c>
      <c r="N1" s="26" t="s">
        <v>132</v>
      </c>
      <c r="O1" s="26" t="s">
        <v>133</v>
      </c>
      <c r="P1" s="26" t="s">
        <v>134</v>
      </c>
      <c r="Q1" s="26" t="s">
        <v>135</v>
      </c>
      <c r="R1" s="26" t="s">
        <v>136</v>
      </c>
      <c r="S1" s="26" t="s">
        <v>137</v>
      </c>
      <c r="T1" s="26" t="s">
        <v>138</v>
      </c>
      <c r="U1" s="26" t="s">
        <v>139</v>
      </c>
      <c r="V1" s="27" t="s">
        <v>140</v>
      </c>
      <c r="W1" s="28" t="s">
        <v>141</v>
      </c>
      <c r="X1" s="28" t="s">
        <v>142</v>
      </c>
      <c r="Y1" s="28" t="s">
        <v>143</v>
      </c>
      <c r="Z1" s="28" t="s">
        <v>144</v>
      </c>
      <c r="AA1" s="28" t="s">
        <v>145</v>
      </c>
      <c r="AB1" s="28" t="s">
        <v>146</v>
      </c>
      <c r="AC1" s="28" t="s">
        <v>147</v>
      </c>
      <c r="AD1" s="28" t="s">
        <v>148</v>
      </c>
      <c r="AE1" s="28" t="s">
        <v>149</v>
      </c>
      <c r="AF1" s="28" t="s">
        <v>150</v>
      </c>
      <c r="AG1" s="28" t="s">
        <v>151</v>
      </c>
      <c r="AH1" s="28" t="s">
        <v>152</v>
      </c>
      <c r="AI1" s="29" t="s">
        <v>153</v>
      </c>
      <c r="AJ1" s="29" t="s">
        <v>154</v>
      </c>
      <c r="AK1" s="22" t="s">
        <v>155</v>
      </c>
    </row>
    <row r="2" spans="1:37" x14ac:dyDescent="0.25">
      <c r="A2" s="370" t="s">
        <v>156</v>
      </c>
      <c r="B2" s="2">
        <v>167</v>
      </c>
      <c r="C2" s="2">
        <v>647.69720099790402</v>
      </c>
      <c r="D2" s="2">
        <v>2018</v>
      </c>
      <c r="E2" s="2">
        <v>6838.4132</v>
      </c>
      <c r="F2" s="2">
        <v>96.495800000000003</v>
      </c>
      <c r="G2" s="2">
        <v>0</v>
      </c>
      <c r="H2" s="2">
        <v>487.12939999999998</v>
      </c>
      <c r="I2" s="2">
        <v>1440.4613999999999</v>
      </c>
      <c r="J2" s="2">
        <v>359.24340000000001</v>
      </c>
      <c r="K2" s="2">
        <v>2584.4598000000001</v>
      </c>
      <c r="L2" s="2">
        <v>1870.6233999999999</v>
      </c>
      <c r="M2" s="2">
        <v>0</v>
      </c>
      <c r="N2" s="2">
        <v>0</v>
      </c>
      <c r="O2" s="2">
        <v>2548.4191999999998</v>
      </c>
      <c r="P2" s="2">
        <v>942.86860000000001</v>
      </c>
      <c r="Q2" s="2">
        <v>3102.9794000000002</v>
      </c>
      <c r="R2" s="2">
        <v>220.89400000000001</v>
      </c>
      <c r="S2" s="2">
        <v>23.251999999999999</v>
      </c>
      <c r="T2" s="2">
        <v>0</v>
      </c>
      <c r="U2" s="2">
        <v>2021</v>
      </c>
      <c r="V2" s="2">
        <v>0.42832071452224002</v>
      </c>
      <c r="W2" s="2">
        <v>0</v>
      </c>
      <c r="X2" s="2">
        <v>0</v>
      </c>
      <c r="Y2" s="2">
        <v>0</v>
      </c>
      <c r="Z2" s="2">
        <v>0</v>
      </c>
      <c r="AA2" s="2">
        <v>361.04477639999999</v>
      </c>
      <c r="AB2" s="2">
        <v>4.2725119984395397</v>
      </c>
      <c r="AC2" s="2">
        <v>0</v>
      </c>
      <c r="AD2" s="2">
        <v>0</v>
      </c>
      <c r="AE2" s="2">
        <v>0</v>
      </c>
      <c r="AF2" s="2">
        <v>0</v>
      </c>
      <c r="AG2" s="2">
        <v>0</v>
      </c>
      <c r="AH2" s="2">
        <v>0</v>
      </c>
      <c r="AI2" s="371">
        <v>158.18</v>
      </c>
      <c r="AJ2" s="371">
        <v>0</v>
      </c>
      <c r="AK2">
        <v>71007</v>
      </c>
    </row>
    <row r="3" spans="1:37" x14ac:dyDescent="0.25">
      <c r="A3" s="370" t="s">
        <v>157</v>
      </c>
      <c r="B3">
        <v>201</v>
      </c>
      <c r="C3">
        <v>724.81968349772603</v>
      </c>
      <c r="D3">
        <v>2018</v>
      </c>
      <c r="E3">
        <v>5259.6023999999998</v>
      </c>
      <c r="F3">
        <v>90.6828</v>
      </c>
      <c r="G3">
        <v>0</v>
      </c>
      <c r="H3">
        <v>445.2758</v>
      </c>
      <c r="I3">
        <v>1293.9738</v>
      </c>
      <c r="J3">
        <v>254.60939999999999</v>
      </c>
      <c r="K3">
        <v>0</v>
      </c>
      <c r="L3">
        <v>3175.0605999999998</v>
      </c>
      <c r="M3">
        <v>0</v>
      </c>
      <c r="N3">
        <v>0</v>
      </c>
      <c r="O3">
        <v>3949.3521999999998</v>
      </c>
      <c r="P3">
        <v>0</v>
      </c>
      <c r="Q3">
        <v>891.71420000000001</v>
      </c>
      <c r="R3">
        <v>406.91</v>
      </c>
      <c r="S3">
        <v>12.788600000000001</v>
      </c>
      <c r="T3">
        <v>0</v>
      </c>
      <c r="U3">
        <v>2021</v>
      </c>
      <c r="V3">
        <v>1.44511311182973</v>
      </c>
      <c r="W3">
        <v>0</v>
      </c>
      <c r="X3">
        <v>0</v>
      </c>
      <c r="Y3">
        <v>0</v>
      </c>
      <c r="Z3">
        <v>0</v>
      </c>
      <c r="AA3">
        <v>7.9757764309999999</v>
      </c>
      <c r="AB3">
        <v>0.31024797522486702</v>
      </c>
      <c r="AC3">
        <v>0</v>
      </c>
      <c r="AD3">
        <v>0</v>
      </c>
      <c r="AE3">
        <v>0</v>
      </c>
      <c r="AF3">
        <v>0</v>
      </c>
      <c r="AG3">
        <v>1155.3119999999999</v>
      </c>
      <c r="AH3">
        <v>0</v>
      </c>
      <c r="AI3">
        <v>293.17</v>
      </c>
      <c r="AJ3">
        <v>0</v>
      </c>
      <c r="AK3">
        <v>71030</v>
      </c>
    </row>
    <row r="4" spans="1:37" s="1" customFormat="1" x14ac:dyDescent="0.25">
      <c r="A4" s="370" t="s">
        <v>158</v>
      </c>
      <c r="B4">
        <v>59</v>
      </c>
      <c r="C4">
        <v>559.12477899819999</v>
      </c>
      <c r="D4">
        <v>2018</v>
      </c>
      <c r="E4">
        <v>3984.2302</v>
      </c>
      <c r="F4">
        <v>0</v>
      </c>
      <c r="G4">
        <v>0</v>
      </c>
      <c r="H4">
        <v>2558.8825999999999</v>
      </c>
      <c r="I4">
        <v>520.84479999999996</v>
      </c>
      <c r="J4">
        <v>265.07279999999997</v>
      </c>
      <c r="K4">
        <v>84.869799999999998</v>
      </c>
      <c r="L4">
        <v>554.56020000000001</v>
      </c>
      <c r="M4">
        <v>0</v>
      </c>
      <c r="N4">
        <v>0</v>
      </c>
      <c r="O4">
        <v>3249.4670000000001</v>
      </c>
      <c r="P4">
        <v>0</v>
      </c>
      <c r="Q4">
        <v>478.99119999999999</v>
      </c>
      <c r="R4">
        <v>255.77199999999999</v>
      </c>
      <c r="S4">
        <v>0</v>
      </c>
      <c r="T4">
        <v>0</v>
      </c>
      <c r="U4">
        <v>2021</v>
      </c>
      <c r="V4">
        <v>0.18585512656865999</v>
      </c>
      <c r="W4">
        <v>0</v>
      </c>
      <c r="X4">
        <v>0</v>
      </c>
      <c r="Y4">
        <v>0</v>
      </c>
      <c r="Z4">
        <v>0</v>
      </c>
      <c r="AA4">
        <v>0</v>
      </c>
      <c r="AB4">
        <v>7.7534252411381797</v>
      </c>
      <c r="AC4">
        <v>0</v>
      </c>
      <c r="AD4">
        <v>0</v>
      </c>
      <c r="AE4">
        <v>0</v>
      </c>
      <c r="AF4">
        <v>0</v>
      </c>
      <c r="AG4">
        <v>0</v>
      </c>
      <c r="AH4">
        <v>0</v>
      </c>
      <c r="AI4">
        <v>181.37</v>
      </c>
      <c r="AJ4">
        <v>0</v>
      </c>
      <c r="AK4">
        <v>71031</v>
      </c>
    </row>
    <row r="5" spans="1:37" x14ac:dyDescent="0.25">
      <c r="A5" s="370" t="s">
        <v>159</v>
      </c>
      <c r="B5">
        <v>181</v>
      </c>
      <c r="C5">
        <v>1160.68821849646</v>
      </c>
      <c r="D5">
        <v>2018</v>
      </c>
      <c r="E5">
        <v>3929.5880000000002</v>
      </c>
      <c r="F5">
        <v>0</v>
      </c>
      <c r="G5">
        <v>0</v>
      </c>
      <c r="H5">
        <v>80.219399999999993</v>
      </c>
      <c r="I5">
        <v>1479.9898000000001</v>
      </c>
      <c r="J5">
        <v>447.601</v>
      </c>
      <c r="K5">
        <v>0</v>
      </c>
      <c r="L5">
        <v>1921.7778000000001</v>
      </c>
      <c r="M5">
        <v>0</v>
      </c>
      <c r="N5">
        <v>0</v>
      </c>
      <c r="O5">
        <v>2715.8335999999999</v>
      </c>
      <c r="P5">
        <v>0</v>
      </c>
      <c r="Q5">
        <v>738.25099999999998</v>
      </c>
      <c r="R5">
        <v>455.73919999999998</v>
      </c>
      <c r="S5">
        <v>19.764199999999999</v>
      </c>
      <c r="T5">
        <v>0</v>
      </c>
      <c r="U5">
        <v>2021</v>
      </c>
      <c r="V5">
        <v>0.43817252976108301</v>
      </c>
      <c r="W5">
        <v>0</v>
      </c>
      <c r="X5">
        <v>0</v>
      </c>
      <c r="Y5">
        <v>0</v>
      </c>
      <c r="Z5">
        <v>0</v>
      </c>
      <c r="AA5">
        <v>3.9878882149999999</v>
      </c>
      <c r="AB5">
        <v>4.4836660541676601</v>
      </c>
      <c r="AC5">
        <v>0</v>
      </c>
      <c r="AD5">
        <v>0</v>
      </c>
      <c r="AE5">
        <v>0</v>
      </c>
      <c r="AF5">
        <v>0</v>
      </c>
      <c r="AG5">
        <v>0</v>
      </c>
      <c r="AH5">
        <v>0</v>
      </c>
      <c r="AI5">
        <v>322.99</v>
      </c>
      <c r="AJ5">
        <v>0</v>
      </c>
      <c r="AK5">
        <v>71039</v>
      </c>
    </row>
    <row r="6" spans="1:37" x14ac:dyDescent="0.25">
      <c r="A6" s="370" t="s">
        <v>284</v>
      </c>
      <c r="B6">
        <v>439</v>
      </c>
      <c r="C6">
        <v>2138.193058993133</v>
      </c>
      <c r="D6">
        <v>2018</v>
      </c>
      <c r="E6">
        <v>13135.054799999998</v>
      </c>
      <c r="F6">
        <v>0</v>
      </c>
      <c r="G6">
        <v>0</v>
      </c>
      <c r="H6">
        <v>1606.7132000000001</v>
      </c>
      <c r="I6">
        <v>3758.6858000000002</v>
      </c>
      <c r="J6">
        <v>1114.9333999999999</v>
      </c>
      <c r="K6">
        <v>3758.6857999999997</v>
      </c>
      <c r="L6">
        <v>2896.0365999999999</v>
      </c>
      <c r="M6">
        <v>0</v>
      </c>
      <c r="N6">
        <v>0</v>
      </c>
      <c r="O6">
        <v>4555.0668000000005</v>
      </c>
      <c r="P6">
        <v>1700.8838000000001</v>
      </c>
      <c r="Q6">
        <v>5640.9351999999999</v>
      </c>
      <c r="R6">
        <v>1198.6405999999999</v>
      </c>
      <c r="S6">
        <v>39.528399999999998</v>
      </c>
      <c r="T6">
        <v>0</v>
      </c>
      <c r="U6">
        <v>4042</v>
      </c>
      <c r="V6">
        <v>0.85831725796190295</v>
      </c>
      <c r="W6">
        <v>0</v>
      </c>
      <c r="X6">
        <v>0</v>
      </c>
      <c r="Y6">
        <v>0</v>
      </c>
      <c r="Z6">
        <v>0</v>
      </c>
      <c r="AA6">
        <v>7.9757764299999998</v>
      </c>
      <c r="AB6">
        <v>18.4065967045366</v>
      </c>
      <c r="AC6">
        <v>0</v>
      </c>
      <c r="AD6">
        <v>0</v>
      </c>
      <c r="AE6">
        <v>0</v>
      </c>
      <c r="AF6">
        <v>0</v>
      </c>
      <c r="AG6">
        <v>0</v>
      </c>
      <c r="AH6">
        <v>0</v>
      </c>
      <c r="AI6">
        <v>852.19</v>
      </c>
      <c r="AJ6">
        <v>0</v>
      </c>
      <c r="AK6">
        <v>71042</v>
      </c>
    </row>
    <row r="7" spans="1:37" x14ac:dyDescent="0.25">
      <c r="A7" s="370" t="s">
        <v>161</v>
      </c>
      <c r="B7">
        <v>125</v>
      </c>
      <c r="C7">
        <v>995.88982999685902</v>
      </c>
      <c r="D7">
        <v>2018</v>
      </c>
      <c r="E7">
        <v>8870.6380000000008</v>
      </c>
      <c r="F7">
        <v>4836.4160000000002</v>
      </c>
      <c r="G7">
        <v>0</v>
      </c>
      <c r="H7">
        <v>22.089400000000001</v>
      </c>
      <c r="I7">
        <v>789.40539999999999</v>
      </c>
      <c r="J7">
        <v>768.47860000000003</v>
      </c>
      <c r="K7">
        <v>0</v>
      </c>
      <c r="L7">
        <v>2454.2485999999999</v>
      </c>
      <c r="M7">
        <v>0</v>
      </c>
      <c r="N7">
        <v>0</v>
      </c>
      <c r="O7">
        <v>3593.5965999999999</v>
      </c>
      <c r="P7">
        <v>90.6828</v>
      </c>
      <c r="Q7">
        <v>4820.1396000000004</v>
      </c>
      <c r="R7">
        <v>324.36540000000002</v>
      </c>
      <c r="S7">
        <v>41.8536</v>
      </c>
      <c r="T7">
        <v>0</v>
      </c>
      <c r="U7">
        <v>2021</v>
      </c>
      <c r="V7">
        <v>0.25299428018456299</v>
      </c>
      <c r="W7">
        <v>0</v>
      </c>
      <c r="X7">
        <v>0</v>
      </c>
      <c r="Y7">
        <v>0</v>
      </c>
      <c r="Z7">
        <v>0</v>
      </c>
      <c r="AA7">
        <v>137.18877639999999</v>
      </c>
      <c r="AB7">
        <v>2.5639303356007801</v>
      </c>
      <c r="AC7">
        <v>0</v>
      </c>
      <c r="AD7">
        <v>0</v>
      </c>
      <c r="AE7">
        <v>0</v>
      </c>
      <c r="AF7">
        <v>0</v>
      </c>
      <c r="AG7">
        <v>20.106629999999999</v>
      </c>
      <c r="AH7">
        <v>0</v>
      </c>
      <c r="AI7">
        <v>229.4</v>
      </c>
      <c r="AJ7">
        <v>0</v>
      </c>
      <c r="AK7">
        <v>71057</v>
      </c>
    </row>
    <row r="8" spans="1:37" x14ac:dyDescent="0.25">
      <c r="A8" s="370" t="s">
        <v>162</v>
      </c>
      <c r="B8">
        <v>274</v>
      </c>
      <c r="C8">
        <v>1220.8641994961799</v>
      </c>
      <c r="D8">
        <v>2018</v>
      </c>
      <c r="E8">
        <v>5079.3994000000002</v>
      </c>
      <c r="F8">
        <v>0</v>
      </c>
      <c r="G8">
        <v>0</v>
      </c>
      <c r="H8">
        <v>163.92660000000001</v>
      </c>
      <c r="I8">
        <v>2206.6147999999998</v>
      </c>
      <c r="J8">
        <v>925.42960000000005</v>
      </c>
      <c r="K8">
        <v>0</v>
      </c>
      <c r="L8">
        <v>1783.4284</v>
      </c>
      <c r="M8">
        <v>0</v>
      </c>
      <c r="N8">
        <v>0</v>
      </c>
      <c r="O8">
        <v>3145.9956000000002</v>
      </c>
      <c r="P8">
        <v>0</v>
      </c>
      <c r="Q8">
        <v>1074.2424000000001</v>
      </c>
      <c r="R8">
        <v>812.65740000000005</v>
      </c>
      <c r="S8">
        <v>45.3414</v>
      </c>
      <c r="T8">
        <v>0</v>
      </c>
      <c r="U8">
        <v>2021</v>
      </c>
      <c r="V8">
        <v>0.58870689038313095</v>
      </c>
      <c r="W8">
        <v>0</v>
      </c>
      <c r="X8">
        <v>0</v>
      </c>
      <c r="Y8">
        <v>0</v>
      </c>
      <c r="Z8">
        <v>0</v>
      </c>
      <c r="AA8">
        <v>19.939441080000002</v>
      </c>
      <c r="AB8">
        <v>5.3266901142133403</v>
      </c>
      <c r="AC8">
        <v>0</v>
      </c>
      <c r="AD8">
        <v>0</v>
      </c>
      <c r="AE8">
        <v>0</v>
      </c>
      <c r="AF8">
        <v>0</v>
      </c>
      <c r="AG8">
        <v>0</v>
      </c>
      <c r="AH8">
        <v>0</v>
      </c>
      <c r="AI8">
        <v>575.58000000000004</v>
      </c>
      <c r="AJ8">
        <v>0</v>
      </c>
      <c r="AK8">
        <v>71065</v>
      </c>
    </row>
    <row r="9" spans="1:37" x14ac:dyDescent="0.25">
      <c r="A9" s="370" t="s">
        <v>163</v>
      </c>
      <c r="B9">
        <v>56</v>
      </c>
      <c r="C9">
        <v>534.45177999832697</v>
      </c>
      <c r="D9">
        <v>2018</v>
      </c>
      <c r="E9">
        <v>2721.6466</v>
      </c>
      <c r="F9">
        <v>0</v>
      </c>
      <c r="G9">
        <v>0</v>
      </c>
      <c r="H9">
        <v>36.040599999999998</v>
      </c>
      <c r="I9">
        <v>556.8854</v>
      </c>
      <c r="J9">
        <v>696.39739999999995</v>
      </c>
      <c r="K9">
        <v>440.62540000000001</v>
      </c>
      <c r="L9">
        <v>991.69780000000003</v>
      </c>
      <c r="M9">
        <v>0</v>
      </c>
      <c r="N9">
        <v>0</v>
      </c>
      <c r="O9">
        <v>1800.8674000000001</v>
      </c>
      <c r="P9">
        <v>0</v>
      </c>
      <c r="Q9">
        <v>713.83640000000003</v>
      </c>
      <c r="R9">
        <v>190.66640000000001</v>
      </c>
      <c r="S9">
        <v>16.276399999999999</v>
      </c>
      <c r="T9">
        <v>0</v>
      </c>
      <c r="U9">
        <v>2021</v>
      </c>
      <c r="V9">
        <v>0.13347994787268999</v>
      </c>
      <c r="W9">
        <v>0</v>
      </c>
      <c r="X9">
        <v>0</v>
      </c>
      <c r="Y9">
        <v>0</v>
      </c>
      <c r="Z9">
        <v>0</v>
      </c>
      <c r="AA9">
        <v>3.9878882149999999</v>
      </c>
      <c r="AB9">
        <v>0.16878558818736</v>
      </c>
      <c r="AC9">
        <v>0</v>
      </c>
      <c r="AD9">
        <v>0</v>
      </c>
      <c r="AE9">
        <v>0</v>
      </c>
      <c r="AF9">
        <v>0</v>
      </c>
      <c r="AG9">
        <v>0</v>
      </c>
      <c r="AH9">
        <v>0</v>
      </c>
      <c r="AI9">
        <v>134.99</v>
      </c>
      <c r="AJ9">
        <v>0</v>
      </c>
      <c r="AK9">
        <v>71068</v>
      </c>
    </row>
    <row r="10" spans="1:37" x14ac:dyDescent="0.25">
      <c r="A10" s="370" t="s">
        <v>164</v>
      </c>
      <c r="B10">
        <v>233</v>
      </c>
      <c r="C10">
        <v>1408.19866099563</v>
      </c>
      <c r="D10">
        <v>2018</v>
      </c>
      <c r="E10">
        <v>4984.0662000000002</v>
      </c>
      <c r="F10">
        <v>197.642</v>
      </c>
      <c r="G10">
        <v>0</v>
      </c>
      <c r="H10">
        <v>155.7884</v>
      </c>
      <c r="I10">
        <v>1940.3794</v>
      </c>
      <c r="J10">
        <v>587.11300000000006</v>
      </c>
      <c r="K10">
        <v>0</v>
      </c>
      <c r="L10">
        <v>2103.1433999999999</v>
      </c>
      <c r="M10">
        <v>0</v>
      </c>
      <c r="N10">
        <v>0</v>
      </c>
      <c r="O10">
        <v>3137.8573999999999</v>
      </c>
      <c r="P10">
        <v>0</v>
      </c>
      <c r="Q10">
        <v>1092.8440000000001</v>
      </c>
      <c r="R10">
        <v>723.13720000000001</v>
      </c>
      <c r="S10">
        <v>30.227599999999999</v>
      </c>
      <c r="T10">
        <v>0</v>
      </c>
      <c r="U10">
        <v>2021</v>
      </c>
      <c r="V10">
        <v>0.523819329849461</v>
      </c>
      <c r="W10">
        <v>0</v>
      </c>
      <c r="X10">
        <v>0</v>
      </c>
      <c r="Y10">
        <v>0</v>
      </c>
      <c r="Z10">
        <v>0</v>
      </c>
      <c r="AA10">
        <v>141.22421750000001</v>
      </c>
      <c r="AB10">
        <v>2.9459545698608198</v>
      </c>
      <c r="AC10">
        <v>0</v>
      </c>
      <c r="AD10">
        <v>0</v>
      </c>
      <c r="AE10">
        <v>0</v>
      </c>
      <c r="AF10">
        <v>0</v>
      </c>
      <c r="AG10">
        <v>0</v>
      </c>
      <c r="AH10">
        <v>0</v>
      </c>
      <c r="AI10">
        <v>522.57000000000005</v>
      </c>
      <c r="AJ10">
        <v>0</v>
      </c>
      <c r="AK10">
        <v>71112</v>
      </c>
    </row>
    <row r="11" spans="1:37" x14ac:dyDescent="0.25">
      <c r="A11" s="370" t="s">
        <v>165</v>
      </c>
      <c r="B11">
        <v>20</v>
      </c>
      <c r="C11">
        <v>291.08669799912298</v>
      </c>
      <c r="D11">
        <v>2018</v>
      </c>
      <c r="E11">
        <v>2167.0864000000001</v>
      </c>
      <c r="F11">
        <v>0</v>
      </c>
      <c r="G11">
        <v>0</v>
      </c>
      <c r="H11">
        <v>662.68200000000002</v>
      </c>
      <c r="I11">
        <v>273.21100000000001</v>
      </c>
      <c r="J11">
        <v>381.33280000000002</v>
      </c>
      <c r="K11">
        <v>0</v>
      </c>
      <c r="L11">
        <v>849.86059999999998</v>
      </c>
      <c r="M11">
        <v>0</v>
      </c>
      <c r="N11">
        <v>0</v>
      </c>
      <c r="O11">
        <v>1334.6648</v>
      </c>
      <c r="P11">
        <v>0</v>
      </c>
      <c r="Q11">
        <v>710.34860000000003</v>
      </c>
      <c r="R11">
        <v>104.634</v>
      </c>
      <c r="S11">
        <v>17.439</v>
      </c>
      <c r="T11">
        <v>0</v>
      </c>
      <c r="U11">
        <v>2021</v>
      </c>
      <c r="V11">
        <v>7.3189645537168002E-2</v>
      </c>
      <c r="W11">
        <v>0</v>
      </c>
      <c r="X11">
        <v>0</v>
      </c>
      <c r="Y11">
        <v>0</v>
      </c>
      <c r="Z11">
        <v>0</v>
      </c>
      <c r="AA11">
        <v>116.01600000000001</v>
      </c>
      <c r="AB11">
        <v>6.8909157491369694E-2</v>
      </c>
      <c r="AC11">
        <v>0</v>
      </c>
      <c r="AD11">
        <v>0</v>
      </c>
      <c r="AE11">
        <v>0</v>
      </c>
      <c r="AF11">
        <v>0</v>
      </c>
      <c r="AG11">
        <v>0</v>
      </c>
      <c r="AH11">
        <v>0</v>
      </c>
      <c r="AI11">
        <v>74.540000000000006</v>
      </c>
      <c r="AJ11">
        <v>0</v>
      </c>
      <c r="AK11">
        <v>71125</v>
      </c>
    </row>
    <row r="12" spans="1:37" x14ac:dyDescent="0.25">
      <c r="A12" s="370" t="s">
        <v>166</v>
      </c>
      <c r="B12">
        <v>53</v>
      </c>
      <c r="C12">
        <v>631.50495649801405</v>
      </c>
      <c r="D12">
        <v>2018</v>
      </c>
      <c r="E12">
        <v>2189.1758</v>
      </c>
      <c r="F12">
        <v>0</v>
      </c>
      <c r="G12">
        <v>0</v>
      </c>
      <c r="H12">
        <v>62.7804</v>
      </c>
      <c r="I12">
        <v>669.6576</v>
      </c>
      <c r="J12">
        <v>398.77179999999998</v>
      </c>
      <c r="K12">
        <v>0</v>
      </c>
      <c r="L12">
        <v>1057.9659999999999</v>
      </c>
      <c r="M12">
        <v>0</v>
      </c>
      <c r="N12">
        <v>0</v>
      </c>
      <c r="O12">
        <v>1613.6887999999999</v>
      </c>
      <c r="P12">
        <v>0</v>
      </c>
      <c r="Q12">
        <v>355.75560000000002</v>
      </c>
      <c r="R12">
        <v>219.73140000000001</v>
      </c>
      <c r="S12">
        <v>0</v>
      </c>
      <c r="T12">
        <v>0</v>
      </c>
      <c r="U12">
        <v>2021</v>
      </c>
      <c r="V12">
        <v>0.49358338765365001</v>
      </c>
      <c r="W12">
        <v>0</v>
      </c>
      <c r="X12">
        <v>0</v>
      </c>
      <c r="Y12">
        <v>0</v>
      </c>
      <c r="Z12">
        <v>0</v>
      </c>
      <c r="AA12">
        <v>330.49200000000002</v>
      </c>
      <c r="AB12">
        <v>8.9980495416958508</v>
      </c>
      <c r="AC12">
        <v>0</v>
      </c>
      <c r="AD12">
        <v>0</v>
      </c>
      <c r="AE12">
        <v>0</v>
      </c>
      <c r="AF12">
        <v>0</v>
      </c>
      <c r="AG12">
        <v>0</v>
      </c>
      <c r="AH12">
        <v>0</v>
      </c>
      <c r="AI12">
        <v>155.69999999999999</v>
      </c>
      <c r="AJ12">
        <v>0</v>
      </c>
      <c r="AK12">
        <v>71127</v>
      </c>
    </row>
    <row r="13" spans="1:37" x14ac:dyDescent="0.25">
      <c r="A13" s="370" t="s">
        <v>167</v>
      </c>
      <c r="B13">
        <v>86</v>
      </c>
      <c r="C13">
        <v>759.57783349757699</v>
      </c>
      <c r="D13">
        <v>2018</v>
      </c>
      <c r="E13">
        <v>1914.8022000000001</v>
      </c>
      <c r="F13">
        <v>5.8129999999999997</v>
      </c>
      <c r="G13">
        <v>0</v>
      </c>
      <c r="H13">
        <v>24.4146</v>
      </c>
      <c r="I13">
        <v>697.56</v>
      </c>
      <c r="J13">
        <v>683.60879999999997</v>
      </c>
      <c r="K13">
        <v>0</v>
      </c>
      <c r="L13">
        <v>503.4058</v>
      </c>
      <c r="M13">
        <v>0</v>
      </c>
      <c r="N13">
        <v>0</v>
      </c>
      <c r="O13">
        <v>1309.0876000000001</v>
      </c>
      <c r="P13">
        <v>0</v>
      </c>
      <c r="Q13">
        <v>315.06459999999998</v>
      </c>
      <c r="R13">
        <v>260.42239999999998</v>
      </c>
      <c r="S13">
        <v>30.227599999999999</v>
      </c>
      <c r="T13">
        <v>0</v>
      </c>
      <c r="U13">
        <v>2021</v>
      </c>
      <c r="V13">
        <v>0.191407473250223</v>
      </c>
      <c r="W13">
        <v>0</v>
      </c>
      <c r="X13">
        <v>0</v>
      </c>
      <c r="Y13">
        <v>0</v>
      </c>
      <c r="Z13">
        <v>0</v>
      </c>
      <c r="AA13">
        <v>3.9878882149999999</v>
      </c>
      <c r="AB13">
        <v>5.6194123934381297</v>
      </c>
      <c r="AC13">
        <v>0</v>
      </c>
      <c r="AD13">
        <v>0</v>
      </c>
      <c r="AE13">
        <v>0</v>
      </c>
      <c r="AF13">
        <v>0</v>
      </c>
      <c r="AG13">
        <v>0</v>
      </c>
      <c r="AH13">
        <v>0</v>
      </c>
      <c r="AI13">
        <v>183.85</v>
      </c>
      <c r="AJ13">
        <v>0</v>
      </c>
      <c r="AK13">
        <v>71128</v>
      </c>
    </row>
    <row r="14" spans="1:37" x14ac:dyDescent="0.25">
      <c r="A14" s="370" t="s">
        <v>168</v>
      </c>
      <c r="B14">
        <v>229</v>
      </c>
      <c r="C14">
        <v>1543.49560599493</v>
      </c>
      <c r="D14">
        <v>2018</v>
      </c>
      <c r="E14">
        <v>5425.8541999999998</v>
      </c>
      <c r="F14">
        <v>234.84520000000001</v>
      </c>
      <c r="G14">
        <v>0</v>
      </c>
      <c r="H14">
        <v>234.84520000000001</v>
      </c>
      <c r="I14">
        <v>2133.3710000000001</v>
      </c>
      <c r="J14">
        <v>681.28359999999998</v>
      </c>
      <c r="K14">
        <v>0</v>
      </c>
      <c r="L14">
        <v>2141.5092</v>
      </c>
      <c r="M14">
        <v>0</v>
      </c>
      <c r="N14">
        <v>0</v>
      </c>
      <c r="O14">
        <v>3428.5074</v>
      </c>
      <c r="P14">
        <v>0</v>
      </c>
      <c r="Q14">
        <v>1154.4618</v>
      </c>
      <c r="R14">
        <v>824.28340000000003</v>
      </c>
      <c r="S14">
        <v>18.601600000000001</v>
      </c>
      <c r="T14">
        <v>0</v>
      </c>
      <c r="U14">
        <v>2021</v>
      </c>
      <c r="V14">
        <v>0.61422720788358298</v>
      </c>
      <c r="W14">
        <v>0</v>
      </c>
      <c r="X14">
        <v>0</v>
      </c>
      <c r="Y14">
        <v>0</v>
      </c>
      <c r="Z14">
        <v>0</v>
      </c>
      <c r="AA14">
        <v>35.890993940000001</v>
      </c>
      <c r="AB14">
        <v>5.8196915738198101</v>
      </c>
      <c r="AC14">
        <v>0</v>
      </c>
      <c r="AD14">
        <v>0</v>
      </c>
      <c r="AE14">
        <v>0</v>
      </c>
      <c r="AF14">
        <v>0</v>
      </c>
      <c r="AG14">
        <v>0</v>
      </c>
      <c r="AH14">
        <v>0</v>
      </c>
      <c r="AI14">
        <v>583.86</v>
      </c>
      <c r="AJ14">
        <v>0</v>
      </c>
      <c r="AK14">
        <v>71130</v>
      </c>
    </row>
    <row r="15" spans="1:37" x14ac:dyDescent="0.25">
      <c r="A15" s="370" t="s">
        <v>169</v>
      </c>
      <c r="B15">
        <v>4931</v>
      </c>
      <c r="C15">
        <v>2379.5654694924801</v>
      </c>
      <c r="D15">
        <v>2018</v>
      </c>
      <c r="E15">
        <v>115742.643</v>
      </c>
      <c r="F15">
        <v>9138.0360000000001</v>
      </c>
      <c r="G15">
        <v>0</v>
      </c>
      <c r="H15">
        <v>26710.735000000001</v>
      </c>
      <c r="I15">
        <v>31692.475999999999</v>
      </c>
      <c r="J15">
        <v>1038.2018</v>
      </c>
      <c r="K15">
        <v>6868.6408000000001</v>
      </c>
      <c r="L15">
        <v>40294.553399999997</v>
      </c>
      <c r="M15">
        <v>0</v>
      </c>
      <c r="N15">
        <v>0</v>
      </c>
      <c r="O15">
        <v>48143.266000000003</v>
      </c>
      <c r="P15">
        <v>31944.760200000001</v>
      </c>
      <c r="Q15">
        <v>31949.410599999999</v>
      </c>
      <c r="R15">
        <v>3670.3281999999999</v>
      </c>
      <c r="S15">
        <v>34.878</v>
      </c>
      <c r="T15">
        <v>0</v>
      </c>
      <c r="U15">
        <v>2021</v>
      </c>
      <c r="V15">
        <v>3.95268532808262</v>
      </c>
      <c r="W15">
        <v>0</v>
      </c>
      <c r="X15">
        <v>0</v>
      </c>
      <c r="Y15">
        <v>0</v>
      </c>
      <c r="Z15">
        <v>59.473999999999997</v>
      </c>
      <c r="AA15">
        <v>134.73500000000001</v>
      </c>
      <c r="AB15">
        <v>203.52824773003201</v>
      </c>
      <c r="AC15">
        <v>0</v>
      </c>
      <c r="AD15">
        <v>0</v>
      </c>
      <c r="AE15">
        <v>0</v>
      </c>
      <c r="AF15">
        <v>0</v>
      </c>
      <c r="AG15">
        <v>1012.76622</v>
      </c>
      <c r="AH15">
        <v>0</v>
      </c>
      <c r="AI15">
        <v>2627.78</v>
      </c>
      <c r="AJ15">
        <v>0</v>
      </c>
      <c r="AK15">
        <v>71137</v>
      </c>
    </row>
    <row r="16" spans="1:37" x14ac:dyDescent="0.25">
      <c r="A16" s="370" t="s">
        <v>170</v>
      </c>
      <c r="B16">
        <v>245</v>
      </c>
      <c r="C16">
        <v>1602.41809299491</v>
      </c>
      <c r="D16">
        <v>2018</v>
      </c>
      <c r="E16">
        <v>7410.4124000000002</v>
      </c>
      <c r="F16">
        <v>191.82900000000001</v>
      </c>
      <c r="G16">
        <v>0</v>
      </c>
      <c r="H16">
        <v>89.520200000000003</v>
      </c>
      <c r="I16">
        <v>2028.7370000000001</v>
      </c>
      <c r="J16">
        <v>549.90980000000002</v>
      </c>
      <c r="K16">
        <v>1627.64</v>
      </c>
      <c r="L16">
        <v>2922.7764000000002</v>
      </c>
      <c r="M16">
        <v>0</v>
      </c>
      <c r="N16">
        <v>0</v>
      </c>
      <c r="O16">
        <v>4157.4575999999997</v>
      </c>
      <c r="P16">
        <v>90.6828</v>
      </c>
      <c r="Q16">
        <v>2610.0369999999998</v>
      </c>
      <c r="R16">
        <v>525.49519999999995</v>
      </c>
      <c r="S16">
        <v>26.739799999999999</v>
      </c>
      <c r="T16">
        <v>0</v>
      </c>
      <c r="U16">
        <v>2021</v>
      </c>
      <c r="V16">
        <v>0.41624585197553698</v>
      </c>
      <c r="W16">
        <v>0</v>
      </c>
      <c r="X16">
        <v>0</v>
      </c>
      <c r="Y16">
        <v>0</v>
      </c>
      <c r="Z16">
        <v>0</v>
      </c>
      <c r="AA16">
        <v>43.816000000000003</v>
      </c>
      <c r="AB16">
        <v>24.4426170239886</v>
      </c>
      <c r="AC16">
        <v>0</v>
      </c>
      <c r="AD16">
        <v>0</v>
      </c>
      <c r="AE16">
        <v>0</v>
      </c>
      <c r="AF16">
        <v>0</v>
      </c>
      <c r="AG16">
        <v>0</v>
      </c>
      <c r="AH16">
        <v>0</v>
      </c>
      <c r="AI16">
        <v>375.16</v>
      </c>
      <c r="AJ16">
        <v>0</v>
      </c>
      <c r="AK16">
        <v>71146</v>
      </c>
    </row>
    <row r="17" spans="1:37" x14ac:dyDescent="0.25">
      <c r="A17" s="370" t="s">
        <v>171</v>
      </c>
      <c r="B17">
        <v>251</v>
      </c>
      <c r="C17">
        <v>1042.0554479966199</v>
      </c>
      <c r="D17">
        <v>2018</v>
      </c>
      <c r="E17">
        <v>9232.2065999999995</v>
      </c>
      <c r="F17">
        <v>0</v>
      </c>
      <c r="G17">
        <v>0</v>
      </c>
      <c r="H17">
        <v>229.03219999999999</v>
      </c>
      <c r="I17">
        <v>2482.1509999999998</v>
      </c>
      <c r="J17">
        <v>662.68200000000002</v>
      </c>
      <c r="K17">
        <v>3007.6462000000001</v>
      </c>
      <c r="L17">
        <v>2850.6952000000001</v>
      </c>
      <c r="M17">
        <v>0</v>
      </c>
      <c r="N17">
        <v>0</v>
      </c>
      <c r="O17">
        <v>4171.4088000000002</v>
      </c>
      <c r="P17">
        <v>0</v>
      </c>
      <c r="Q17">
        <v>4021.4333999999999</v>
      </c>
      <c r="R17">
        <v>916.12879999999996</v>
      </c>
      <c r="S17">
        <v>123.23560000000001</v>
      </c>
      <c r="T17">
        <v>0</v>
      </c>
      <c r="U17">
        <v>2021</v>
      </c>
      <c r="V17">
        <v>0.66089238419836105</v>
      </c>
      <c r="W17">
        <v>0</v>
      </c>
      <c r="X17">
        <v>0</v>
      </c>
      <c r="Y17">
        <v>0</v>
      </c>
      <c r="Z17">
        <v>0</v>
      </c>
      <c r="AA17">
        <v>15.95155286</v>
      </c>
      <c r="AB17">
        <v>5.3673627638337704</v>
      </c>
      <c r="AC17">
        <v>0</v>
      </c>
      <c r="AD17">
        <v>0</v>
      </c>
      <c r="AE17">
        <v>0</v>
      </c>
      <c r="AF17">
        <v>0</v>
      </c>
      <c r="AG17">
        <v>0</v>
      </c>
      <c r="AH17">
        <v>0</v>
      </c>
      <c r="AI17">
        <v>662.53</v>
      </c>
      <c r="AJ17">
        <v>0</v>
      </c>
      <c r="AK17">
        <v>71147</v>
      </c>
    </row>
    <row r="18" spans="1:37" x14ac:dyDescent="0.25">
      <c r="A18" s="370" t="s">
        <v>172</v>
      </c>
      <c r="B18">
        <v>90</v>
      </c>
      <c r="C18">
        <v>527.03511249821202</v>
      </c>
      <c r="D18">
        <v>2018</v>
      </c>
      <c r="E18">
        <v>3162.2719999999999</v>
      </c>
      <c r="F18">
        <v>0</v>
      </c>
      <c r="G18">
        <v>0</v>
      </c>
      <c r="H18">
        <v>0</v>
      </c>
      <c r="I18">
        <v>677.79579999999999</v>
      </c>
      <c r="J18">
        <v>195.3168</v>
      </c>
      <c r="K18">
        <v>0</v>
      </c>
      <c r="L18">
        <v>2289.1594</v>
      </c>
      <c r="M18">
        <v>0</v>
      </c>
      <c r="N18">
        <v>0</v>
      </c>
      <c r="O18">
        <v>2577.4841999999999</v>
      </c>
      <c r="P18">
        <v>0</v>
      </c>
      <c r="Q18">
        <v>335.9914</v>
      </c>
      <c r="R18">
        <v>248.79640000000001</v>
      </c>
      <c r="S18">
        <v>0</v>
      </c>
      <c r="T18">
        <v>0</v>
      </c>
      <c r="U18">
        <v>2021</v>
      </c>
      <c r="V18">
        <v>0.18252222668023599</v>
      </c>
      <c r="W18">
        <v>0</v>
      </c>
      <c r="X18">
        <v>0</v>
      </c>
      <c r="Y18">
        <v>0</v>
      </c>
      <c r="Z18">
        <v>0</v>
      </c>
      <c r="AA18">
        <v>7.9757764309999999</v>
      </c>
      <c r="AB18">
        <v>0.25072331918013402</v>
      </c>
      <c r="AC18">
        <v>0</v>
      </c>
      <c r="AD18">
        <v>0</v>
      </c>
      <c r="AE18">
        <v>0</v>
      </c>
      <c r="AF18">
        <v>0</v>
      </c>
      <c r="AG18">
        <v>0</v>
      </c>
      <c r="AH18">
        <v>0</v>
      </c>
      <c r="AI18">
        <v>175.57</v>
      </c>
      <c r="AJ18">
        <v>0</v>
      </c>
      <c r="AK18">
        <v>71163</v>
      </c>
    </row>
    <row r="19" spans="1:37" x14ac:dyDescent="0.25">
      <c r="A19" s="370" t="s">
        <v>173</v>
      </c>
      <c r="B19">
        <v>161</v>
      </c>
      <c r="C19">
        <v>610.52049949800096</v>
      </c>
      <c r="D19">
        <v>2018</v>
      </c>
      <c r="E19">
        <v>3414.5562</v>
      </c>
      <c r="F19">
        <v>0</v>
      </c>
      <c r="G19">
        <v>0</v>
      </c>
      <c r="H19">
        <v>37.203200000000002</v>
      </c>
      <c r="I19">
        <v>1203.2909999999999</v>
      </c>
      <c r="J19">
        <v>438.30020000000002</v>
      </c>
      <c r="K19">
        <v>0</v>
      </c>
      <c r="L19">
        <v>1735.7618</v>
      </c>
      <c r="M19">
        <v>0</v>
      </c>
      <c r="N19">
        <v>0</v>
      </c>
      <c r="O19">
        <v>2458.8989999999999</v>
      </c>
      <c r="P19">
        <v>0</v>
      </c>
      <c r="Q19">
        <v>526.65779999999995</v>
      </c>
      <c r="R19">
        <v>409.23520000000002</v>
      </c>
      <c r="S19">
        <v>19.764199999999999</v>
      </c>
      <c r="T19">
        <v>0</v>
      </c>
      <c r="U19">
        <v>2021</v>
      </c>
      <c r="V19">
        <v>0.29938230529565302</v>
      </c>
      <c r="W19">
        <v>0</v>
      </c>
      <c r="X19">
        <v>0</v>
      </c>
      <c r="Y19">
        <v>0</v>
      </c>
      <c r="Z19">
        <v>0</v>
      </c>
      <c r="AA19">
        <v>11.96366465</v>
      </c>
      <c r="AB19">
        <v>9.9699066425332799</v>
      </c>
      <c r="AC19">
        <v>0</v>
      </c>
      <c r="AD19">
        <v>0</v>
      </c>
      <c r="AE19">
        <v>0</v>
      </c>
      <c r="AF19">
        <v>0</v>
      </c>
      <c r="AG19">
        <v>0</v>
      </c>
      <c r="AH19">
        <v>0</v>
      </c>
      <c r="AI19">
        <v>289.86</v>
      </c>
      <c r="AJ19">
        <v>0</v>
      </c>
      <c r="AK19">
        <v>71181</v>
      </c>
    </row>
    <row r="20" spans="1:37" x14ac:dyDescent="0.25">
      <c r="A20" s="370" t="s">
        <v>174</v>
      </c>
      <c r="B20">
        <v>174</v>
      </c>
      <c r="C20">
        <v>841.24221049731602</v>
      </c>
      <c r="D20">
        <v>2018</v>
      </c>
      <c r="E20">
        <v>4065.6122</v>
      </c>
      <c r="F20">
        <v>0</v>
      </c>
      <c r="G20">
        <v>0</v>
      </c>
      <c r="H20">
        <v>23.251999999999999</v>
      </c>
      <c r="I20">
        <v>1341.6404</v>
      </c>
      <c r="J20">
        <v>819.63300000000004</v>
      </c>
      <c r="K20">
        <v>687.09659999999997</v>
      </c>
      <c r="L20">
        <v>1193.9902</v>
      </c>
      <c r="M20">
        <v>0</v>
      </c>
      <c r="N20">
        <v>0</v>
      </c>
      <c r="O20">
        <v>2342.6390000000001</v>
      </c>
      <c r="P20">
        <v>0</v>
      </c>
      <c r="Q20">
        <v>1250.9576</v>
      </c>
      <c r="R20">
        <v>399.93439999999998</v>
      </c>
      <c r="S20">
        <v>72.081199999999995</v>
      </c>
      <c r="T20">
        <v>0</v>
      </c>
      <c r="U20">
        <v>2021</v>
      </c>
      <c r="V20">
        <v>0.35667518924246899</v>
      </c>
      <c r="W20">
        <v>0</v>
      </c>
      <c r="X20">
        <v>0</v>
      </c>
      <c r="Y20">
        <v>0</v>
      </c>
      <c r="Z20">
        <v>0</v>
      </c>
      <c r="AA20">
        <v>70.206776430000005</v>
      </c>
      <c r="AB20">
        <v>2.6886884459565001</v>
      </c>
      <c r="AC20">
        <v>0</v>
      </c>
      <c r="AD20">
        <v>0</v>
      </c>
      <c r="AE20">
        <v>0</v>
      </c>
      <c r="AF20">
        <v>0</v>
      </c>
      <c r="AG20">
        <v>0</v>
      </c>
      <c r="AH20">
        <v>0</v>
      </c>
      <c r="AI20">
        <v>283.23</v>
      </c>
      <c r="AJ20">
        <v>0</v>
      </c>
      <c r="AK20">
        <v>71199</v>
      </c>
    </row>
    <row r="21" spans="1:37" x14ac:dyDescent="0.25">
      <c r="A21" s="370" t="s">
        <v>176</v>
      </c>
      <c r="B21">
        <v>396</v>
      </c>
      <c r="C21">
        <v>1019.72566099682</v>
      </c>
      <c r="D21">
        <v>2018</v>
      </c>
      <c r="E21">
        <v>6045.52</v>
      </c>
      <c r="F21">
        <v>355.75560000000002</v>
      </c>
      <c r="G21">
        <v>0</v>
      </c>
      <c r="H21">
        <v>117.4226</v>
      </c>
      <c r="I21">
        <v>2465.8746000000001</v>
      </c>
      <c r="J21">
        <v>494.10500000000002</v>
      </c>
      <c r="K21">
        <v>0</v>
      </c>
      <c r="L21">
        <v>2612.3622</v>
      </c>
      <c r="M21">
        <v>0</v>
      </c>
      <c r="N21">
        <v>0</v>
      </c>
      <c r="O21">
        <v>3840.0677999999998</v>
      </c>
      <c r="P21">
        <v>0</v>
      </c>
      <c r="Q21">
        <v>1283.5103999999999</v>
      </c>
      <c r="R21">
        <v>903.34019999999998</v>
      </c>
      <c r="S21">
        <v>17.439</v>
      </c>
      <c r="T21">
        <v>0</v>
      </c>
      <c r="U21">
        <v>2021</v>
      </c>
      <c r="V21">
        <v>0.80634135142477004</v>
      </c>
      <c r="W21">
        <v>0</v>
      </c>
      <c r="X21">
        <v>0</v>
      </c>
      <c r="Y21">
        <v>0</v>
      </c>
      <c r="Z21">
        <v>0</v>
      </c>
      <c r="AA21">
        <v>194.47300000000001</v>
      </c>
      <c r="AB21">
        <v>6.8793920694714998</v>
      </c>
      <c r="AC21">
        <v>0</v>
      </c>
      <c r="AD21">
        <v>0</v>
      </c>
      <c r="AE21">
        <v>0</v>
      </c>
      <c r="AF21">
        <v>0</v>
      </c>
      <c r="AG21">
        <v>0</v>
      </c>
      <c r="AH21">
        <v>0</v>
      </c>
      <c r="AI21">
        <v>639.35</v>
      </c>
      <c r="AJ21">
        <v>0</v>
      </c>
      <c r="AK21">
        <v>71240</v>
      </c>
    </row>
    <row r="22" spans="1:37" x14ac:dyDescent="0.25">
      <c r="A22" s="370" t="s">
        <v>177</v>
      </c>
      <c r="B22">
        <v>515</v>
      </c>
      <c r="C22">
        <v>1515.25080749521</v>
      </c>
      <c r="D22">
        <v>2018</v>
      </c>
      <c r="E22">
        <v>10126.245999999999</v>
      </c>
      <c r="F22">
        <v>392.9588</v>
      </c>
      <c r="G22">
        <v>0</v>
      </c>
      <c r="H22">
        <v>1518.3556000000001</v>
      </c>
      <c r="I22">
        <v>3813.328</v>
      </c>
      <c r="J22">
        <v>841.72239999999999</v>
      </c>
      <c r="K22">
        <v>0</v>
      </c>
      <c r="L22">
        <v>3559.8811999999998</v>
      </c>
      <c r="M22">
        <v>0</v>
      </c>
      <c r="N22">
        <v>0</v>
      </c>
      <c r="O22">
        <v>6251.3001999999997</v>
      </c>
      <c r="P22">
        <v>0</v>
      </c>
      <c r="Q22">
        <v>2772.8009999999999</v>
      </c>
      <c r="R22">
        <v>1056.8034</v>
      </c>
      <c r="S22">
        <v>44.178800000000003</v>
      </c>
      <c r="T22">
        <v>0</v>
      </c>
      <c r="U22">
        <v>2021</v>
      </c>
      <c r="V22">
        <v>1.8861421572373001</v>
      </c>
      <c r="W22">
        <v>0</v>
      </c>
      <c r="X22">
        <v>0</v>
      </c>
      <c r="Y22">
        <v>0</v>
      </c>
      <c r="Z22">
        <v>0</v>
      </c>
      <c r="AA22">
        <v>31.903105719999999</v>
      </c>
      <c r="AB22">
        <v>10.229131765294101</v>
      </c>
      <c r="AC22">
        <v>0</v>
      </c>
      <c r="AD22">
        <v>0</v>
      </c>
      <c r="AE22">
        <v>0</v>
      </c>
      <c r="AF22">
        <v>0</v>
      </c>
      <c r="AG22">
        <v>1113.3792900000001</v>
      </c>
      <c r="AH22">
        <v>0</v>
      </c>
      <c r="AI22">
        <v>751.15</v>
      </c>
      <c r="AJ22">
        <v>0</v>
      </c>
      <c r="AK22">
        <v>71242</v>
      </c>
    </row>
    <row r="23" spans="1:37" x14ac:dyDescent="0.25">
      <c r="A23" s="370" t="s">
        <v>175</v>
      </c>
      <c r="B23">
        <v>619</v>
      </c>
      <c r="C23">
        <v>2761.07488049116</v>
      </c>
      <c r="D23">
        <v>2018</v>
      </c>
      <c r="E23">
        <v>13912.834199999999</v>
      </c>
      <c r="F23">
        <v>267.39800000000002</v>
      </c>
      <c r="G23">
        <v>0</v>
      </c>
      <c r="H23">
        <v>2324.0374000000002</v>
      </c>
      <c r="I23">
        <v>4153.9697999999999</v>
      </c>
      <c r="J23">
        <v>1876.4364</v>
      </c>
      <c r="K23">
        <v>0</v>
      </c>
      <c r="L23">
        <v>5290.9925999999996</v>
      </c>
      <c r="M23">
        <v>0</v>
      </c>
      <c r="N23">
        <v>0</v>
      </c>
      <c r="O23">
        <v>10115.7826</v>
      </c>
      <c r="P23">
        <v>0</v>
      </c>
      <c r="Q23">
        <v>2706.5328</v>
      </c>
      <c r="R23">
        <v>1053.3155999999999</v>
      </c>
      <c r="S23">
        <v>38.3658</v>
      </c>
      <c r="T23">
        <v>0</v>
      </c>
      <c r="U23">
        <v>2021</v>
      </c>
      <c r="V23">
        <v>1.4629349724796601</v>
      </c>
      <c r="W23">
        <v>0</v>
      </c>
      <c r="X23">
        <v>0</v>
      </c>
      <c r="Y23">
        <v>0</v>
      </c>
      <c r="Z23">
        <v>0</v>
      </c>
      <c r="AA23">
        <v>981.77321749999999</v>
      </c>
      <c r="AB23">
        <v>22.556153115444999</v>
      </c>
      <c r="AC23">
        <v>0</v>
      </c>
      <c r="AD23">
        <v>0</v>
      </c>
      <c r="AE23">
        <v>0</v>
      </c>
      <c r="AF23">
        <v>0</v>
      </c>
      <c r="AG23">
        <v>839.70225000000005</v>
      </c>
      <c r="AH23">
        <v>0</v>
      </c>
      <c r="AI23">
        <v>743.69</v>
      </c>
      <c r="AJ23">
        <v>0</v>
      </c>
      <c r="AK23">
        <v>71231</v>
      </c>
    </row>
    <row r="24" spans="1:37" x14ac:dyDescent="0.25">
      <c r="A24" s="370" t="s">
        <v>197</v>
      </c>
      <c r="B24">
        <v>651</v>
      </c>
      <c r="C24">
        <v>3607.8465674884901</v>
      </c>
      <c r="D24">
        <v>2018</v>
      </c>
      <c r="E24">
        <v>21180.246800000001</v>
      </c>
      <c r="F24">
        <v>58.13</v>
      </c>
      <c r="G24">
        <v>0</v>
      </c>
      <c r="H24">
        <v>379.00760000000002</v>
      </c>
      <c r="I24">
        <v>5666.5123999999996</v>
      </c>
      <c r="J24">
        <v>1175.3886</v>
      </c>
      <c r="K24">
        <v>0</v>
      </c>
      <c r="L24">
        <v>13901.208199999999</v>
      </c>
      <c r="M24">
        <v>0</v>
      </c>
      <c r="N24">
        <v>0</v>
      </c>
      <c r="O24">
        <v>16493.806199999999</v>
      </c>
      <c r="P24">
        <v>0</v>
      </c>
      <c r="Q24">
        <v>2813.4920000000002</v>
      </c>
      <c r="R24">
        <v>1848.5340000000001</v>
      </c>
      <c r="S24">
        <v>24.4146</v>
      </c>
      <c r="T24">
        <v>0</v>
      </c>
      <c r="U24">
        <v>2021</v>
      </c>
      <c r="V24">
        <v>1.35051605750214</v>
      </c>
      <c r="W24">
        <v>0</v>
      </c>
      <c r="X24">
        <v>0</v>
      </c>
      <c r="Y24">
        <v>0</v>
      </c>
      <c r="Z24">
        <v>0</v>
      </c>
      <c r="AA24">
        <v>62.691000000000003</v>
      </c>
      <c r="AB24">
        <v>21.039629930298101</v>
      </c>
      <c r="AC24">
        <v>0</v>
      </c>
      <c r="AD24">
        <v>0</v>
      </c>
      <c r="AE24">
        <v>0</v>
      </c>
      <c r="AF24">
        <v>0</v>
      </c>
      <c r="AG24">
        <v>0</v>
      </c>
      <c r="AH24">
        <v>0</v>
      </c>
      <c r="AI24">
        <v>1315.96</v>
      </c>
      <c r="AJ24">
        <v>0</v>
      </c>
      <c r="AK24">
        <v>71582</v>
      </c>
    </row>
    <row r="25" spans="1:37" x14ac:dyDescent="0.25">
      <c r="A25" s="370" t="s">
        <v>178</v>
      </c>
      <c r="B25">
        <v>324</v>
      </c>
      <c r="C25">
        <v>1122.2389054964301</v>
      </c>
      <c r="D25">
        <v>2018</v>
      </c>
      <c r="E25">
        <v>14418.565199999999</v>
      </c>
      <c r="F25">
        <v>0</v>
      </c>
      <c r="G25">
        <v>0</v>
      </c>
      <c r="H25">
        <v>260.42239999999998</v>
      </c>
      <c r="I25">
        <v>2928.5893999999998</v>
      </c>
      <c r="J25">
        <v>1038.2018</v>
      </c>
      <c r="K25">
        <v>2198.4766</v>
      </c>
      <c r="L25">
        <v>7992.875</v>
      </c>
      <c r="M25">
        <v>0</v>
      </c>
      <c r="N25">
        <v>0</v>
      </c>
      <c r="O25">
        <v>9780.9537999999993</v>
      </c>
      <c r="P25">
        <v>0</v>
      </c>
      <c r="Q25">
        <v>3628.4746</v>
      </c>
      <c r="R25">
        <v>977.74659999999994</v>
      </c>
      <c r="S25">
        <v>31.3902</v>
      </c>
      <c r="T25">
        <v>0</v>
      </c>
      <c r="U25">
        <v>2021</v>
      </c>
      <c r="V25">
        <v>0.70220240963195901</v>
      </c>
      <c r="W25">
        <v>0</v>
      </c>
      <c r="X25">
        <v>0</v>
      </c>
      <c r="Y25">
        <v>0</v>
      </c>
      <c r="Z25">
        <v>0</v>
      </c>
      <c r="AA25">
        <v>15.95155286</v>
      </c>
      <c r="AB25">
        <v>8.2006364791461195</v>
      </c>
      <c r="AC25">
        <v>0</v>
      </c>
      <c r="AD25">
        <v>0</v>
      </c>
      <c r="AE25">
        <v>0</v>
      </c>
      <c r="AF25">
        <v>0</v>
      </c>
      <c r="AG25">
        <v>0</v>
      </c>
      <c r="AH25">
        <v>0</v>
      </c>
      <c r="AI25">
        <v>703.94</v>
      </c>
      <c r="AJ25">
        <v>0</v>
      </c>
      <c r="AK25">
        <v>71264</v>
      </c>
    </row>
    <row r="26" spans="1:37" x14ac:dyDescent="0.25">
      <c r="A26" s="370" t="s">
        <v>179</v>
      </c>
      <c r="B26">
        <v>314</v>
      </c>
      <c r="C26">
        <v>554.82874999815704</v>
      </c>
      <c r="D26">
        <v>2018</v>
      </c>
      <c r="E26">
        <v>38000.743600000002</v>
      </c>
      <c r="F26">
        <v>27948.903999999999</v>
      </c>
      <c r="G26">
        <v>0</v>
      </c>
      <c r="H26">
        <v>447.601</v>
      </c>
      <c r="I26">
        <v>2996.0201999999999</v>
      </c>
      <c r="J26">
        <v>261.58499999999998</v>
      </c>
      <c r="K26">
        <v>3087.8656000000001</v>
      </c>
      <c r="L26">
        <v>3258.7678000000001</v>
      </c>
      <c r="M26">
        <v>0</v>
      </c>
      <c r="N26">
        <v>0</v>
      </c>
      <c r="O26">
        <v>4198.1486000000004</v>
      </c>
      <c r="P26">
        <v>18431.860400000001</v>
      </c>
      <c r="Q26">
        <v>14831.288200000001</v>
      </c>
      <c r="R26">
        <v>527.82039999999995</v>
      </c>
      <c r="S26">
        <v>11.625999999999999</v>
      </c>
      <c r="T26">
        <v>0</v>
      </c>
      <c r="U26">
        <v>2021</v>
      </c>
      <c r="V26">
        <v>0.47922958011952999</v>
      </c>
      <c r="W26">
        <v>0</v>
      </c>
      <c r="X26">
        <v>0</v>
      </c>
      <c r="Y26">
        <v>0</v>
      </c>
      <c r="Z26">
        <v>0</v>
      </c>
      <c r="AA26">
        <v>114.0052175</v>
      </c>
      <c r="AB26">
        <v>0.94337931320969604</v>
      </c>
      <c r="AC26">
        <v>0</v>
      </c>
      <c r="AD26">
        <v>0</v>
      </c>
      <c r="AE26">
        <v>0</v>
      </c>
      <c r="AF26">
        <v>0</v>
      </c>
      <c r="AG26">
        <v>0</v>
      </c>
      <c r="AH26">
        <v>0</v>
      </c>
      <c r="AI26">
        <v>374.33</v>
      </c>
      <c r="AJ26">
        <v>0</v>
      </c>
      <c r="AK26">
        <v>71287</v>
      </c>
    </row>
    <row r="27" spans="1:37" x14ac:dyDescent="0.25">
      <c r="A27" s="370" t="s">
        <v>180</v>
      </c>
      <c r="B27">
        <v>374</v>
      </c>
      <c r="C27">
        <v>953.19861949693302</v>
      </c>
      <c r="D27">
        <v>2018</v>
      </c>
      <c r="E27">
        <v>13179.2336</v>
      </c>
      <c r="F27">
        <v>0</v>
      </c>
      <c r="G27">
        <v>0</v>
      </c>
      <c r="H27">
        <v>1075.405</v>
      </c>
      <c r="I27">
        <v>2485.6388000000002</v>
      </c>
      <c r="J27">
        <v>513.86919999999998</v>
      </c>
      <c r="K27">
        <v>0</v>
      </c>
      <c r="L27">
        <v>9104.3205999999991</v>
      </c>
      <c r="M27">
        <v>0</v>
      </c>
      <c r="N27">
        <v>0</v>
      </c>
      <c r="O27">
        <v>10321.5628</v>
      </c>
      <c r="P27">
        <v>0</v>
      </c>
      <c r="Q27">
        <v>2079.8914</v>
      </c>
      <c r="R27">
        <v>749.87699999999995</v>
      </c>
      <c r="S27">
        <v>27.9024</v>
      </c>
      <c r="T27">
        <v>0</v>
      </c>
      <c r="U27">
        <v>2021</v>
      </c>
      <c r="V27">
        <v>0.977853398762077</v>
      </c>
      <c r="W27">
        <v>0</v>
      </c>
      <c r="X27">
        <v>0</v>
      </c>
      <c r="Y27">
        <v>0</v>
      </c>
      <c r="Z27">
        <v>0</v>
      </c>
      <c r="AA27">
        <v>153.4949939</v>
      </c>
      <c r="AB27">
        <v>3.38073024509564</v>
      </c>
      <c r="AC27">
        <v>0</v>
      </c>
      <c r="AD27">
        <v>0</v>
      </c>
      <c r="AE27">
        <v>0</v>
      </c>
      <c r="AF27">
        <v>0</v>
      </c>
      <c r="AG27">
        <v>426.37968000000001</v>
      </c>
      <c r="AH27">
        <v>0</v>
      </c>
      <c r="AI27">
        <v>530.03</v>
      </c>
      <c r="AJ27">
        <v>0</v>
      </c>
      <c r="AK27">
        <v>71290</v>
      </c>
    </row>
    <row r="28" spans="1:37" x14ac:dyDescent="0.25">
      <c r="A28" s="370" t="s">
        <v>181</v>
      </c>
      <c r="B28">
        <v>67</v>
      </c>
      <c r="C28">
        <v>441.33448949863799</v>
      </c>
      <c r="D28">
        <v>2018</v>
      </c>
      <c r="E28">
        <v>1109.1204</v>
      </c>
      <c r="F28">
        <v>0</v>
      </c>
      <c r="G28">
        <v>0</v>
      </c>
      <c r="H28">
        <v>226.70699999999999</v>
      </c>
      <c r="I28">
        <v>569.67399999999998</v>
      </c>
      <c r="J28">
        <v>32.552799999999998</v>
      </c>
      <c r="K28">
        <v>0</v>
      </c>
      <c r="L28">
        <v>280.1866</v>
      </c>
      <c r="M28">
        <v>0</v>
      </c>
      <c r="N28">
        <v>0</v>
      </c>
      <c r="O28">
        <v>667.33240000000001</v>
      </c>
      <c r="P28">
        <v>0</v>
      </c>
      <c r="Q28">
        <v>266.23540000000003</v>
      </c>
      <c r="R28">
        <v>175.55260000000001</v>
      </c>
      <c r="S28">
        <v>0</v>
      </c>
      <c r="T28">
        <v>0</v>
      </c>
      <c r="U28">
        <v>2021</v>
      </c>
      <c r="V28">
        <v>0.24034305066476</v>
      </c>
      <c r="W28">
        <v>0</v>
      </c>
      <c r="X28">
        <v>0</v>
      </c>
      <c r="Y28">
        <v>0</v>
      </c>
      <c r="Z28">
        <v>0</v>
      </c>
      <c r="AA28">
        <v>115.8098882</v>
      </c>
      <c r="AB28">
        <v>0.17246849448436999</v>
      </c>
      <c r="AC28">
        <v>0</v>
      </c>
      <c r="AD28">
        <v>0</v>
      </c>
      <c r="AE28">
        <v>0</v>
      </c>
      <c r="AF28">
        <v>0</v>
      </c>
      <c r="AG28">
        <v>0</v>
      </c>
      <c r="AH28">
        <v>0</v>
      </c>
      <c r="AI28">
        <v>123.4</v>
      </c>
      <c r="AJ28">
        <v>0</v>
      </c>
      <c r="AK28">
        <v>71344</v>
      </c>
    </row>
    <row r="29" spans="1:37" x14ac:dyDescent="0.25">
      <c r="A29" s="370" t="s">
        <v>182</v>
      </c>
      <c r="B29">
        <v>102</v>
      </c>
      <c r="C29">
        <v>1236.79294249606</v>
      </c>
      <c r="D29">
        <v>2018</v>
      </c>
      <c r="E29">
        <v>3449.4342000000001</v>
      </c>
      <c r="F29">
        <v>0</v>
      </c>
      <c r="G29">
        <v>0</v>
      </c>
      <c r="H29">
        <v>0</v>
      </c>
      <c r="I29">
        <v>974.25879999999995</v>
      </c>
      <c r="J29">
        <v>553.39760000000001</v>
      </c>
      <c r="K29">
        <v>0</v>
      </c>
      <c r="L29">
        <v>1921.7778000000001</v>
      </c>
      <c r="M29">
        <v>0</v>
      </c>
      <c r="N29">
        <v>0</v>
      </c>
      <c r="O29">
        <v>2611.1995999999999</v>
      </c>
      <c r="P29">
        <v>0</v>
      </c>
      <c r="Q29">
        <v>431.32459999999998</v>
      </c>
      <c r="R29">
        <v>383.65800000000002</v>
      </c>
      <c r="S29">
        <v>23.251999999999999</v>
      </c>
      <c r="T29">
        <v>0</v>
      </c>
      <c r="U29">
        <v>2021</v>
      </c>
      <c r="V29">
        <v>0.26815701886549997</v>
      </c>
      <c r="W29">
        <v>0</v>
      </c>
      <c r="X29">
        <v>0</v>
      </c>
      <c r="Y29">
        <v>0</v>
      </c>
      <c r="Z29">
        <v>0</v>
      </c>
      <c r="AA29">
        <v>3.9878882149999999</v>
      </c>
      <c r="AB29">
        <v>0.25444225136729498</v>
      </c>
      <c r="AC29">
        <v>0</v>
      </c>
      <c r="AD29">
        <v>0</v>
      </c>
      <c r="AE29">
        <v>0</v>
      </c>
      <c r="AF29">
        <v>0</v>
      </c>
      <c r="AG29">
        <v>0</v>
      </c>
      <c r="AH29">
        <v>0</v>
      </c>
      <c r="AI29">
        <v>271.64</v>
      </c>
      <c r="AJ29">
        <v>0</v>
      </c>
      <c r="AK29">
        <v>71358</v>
      </c>
    </row>
    <row r="30" spans="1:37" x14ac:dyDescent="0.25">
      <c r="A30" s="370" t="s">
        <v>183</v>
      </c>
      <c r="B30">
        <v>73</v>
      </c>
      <c r="C30">
        <v>903.54264599699798</v>
      </c>
      <c r="D30">
        <v>2018</v>
      </c>
      <c r="E30">
        <v>5131.7164000000002</v>
      </c>
      <c r="F30">
        <v>0</v>
      </c>
      <c r="G30">
        <v>0</v>
      </c>
      <c r="H30">
        <v>40.691000000000003</v>
      </c>
      <c r="I30">
        <v>683.60879999999997</v>
      </c>
      <c r="J30">
        <v>173.22739999999999</v>
      </c>
      <c r="K30">
        <v>0</v>
      </c>
      <c r="L30">
        <v>4234.1891999999998</v>
      </c>
      <c r="M30">
        <v>0</v>
      </c>
      <c r="N30">
        <v>0</v>
      </c>
      <c r="O30">
        <v>4509.7254000000003</v>
      </c>
      <c r="P30">
        <v>0</v>
      </c>
      <c r="Q30">
        <v>365.0564</v>
      </c>
      <c r="R30">
        <v>258.09719999999999</v>
      </c>
      <c r="S30">
        <v>0</v>
      </c>
      <c r="T30">
        <v>0</v>
      </c>
      <c r="U30">
        <v>2021</v>
      </c>
      <c r="V30">
        <v>0.18480172284424301</v>
      </c>
      <c r="W30">
        <v>0</v>
      </c>
      <c r="X30">
        <v>0</v>
      </c>
      <c r="Y30">
        <v>0</v>
      </c>
      <c r="Z30">
        <v>0</v>
      </c>
      <c r="AA30">
        <v>7.9757764309999999</v>
      </c>
      <c r="AB30">
        <v>0.240616919219134</v>
      </c>
      <c r="AC30">
        <v>0</v>
      </c>
      <c r="AD30">
        <v>0</v>
      </c>
      <c r="AE30">
        <v>0</v>
      </c>
      <c r="AF30">
        <v>0</v>
      </c>
      <c r="AG30">
        <v>0</v>
      </c>
      <c r="AH30">
        <v>0</v>
      </c>
      <c r="AI30">
        <v>183.02</v>
      </c>
      <c r="AJ30">
        <v>0</v>
      </c>
      <c r="AK30">
        <v>71381</v>
      </c>
    </row>
    <row r="31" spans="1:37" x14ac:dyDescent="0.25">
      <c r="A31" s="370" t="s">
        <v>184</v>
      </c>
      <c r="B31">
        <v>248</v>
      </c>
      <c r="C31">
        <v>1789.0814164943499</v>
      </c>
      <c r="D31">
        <v>2018</v>
      </c>
      <c r="E31">
        <v>8738.1016</v>
      </c>
      <c r="F31">
        <v>104.634</v>
      </c>
      <c r="G31">
        <v>0</v>
      </c>
      <c r="H31">
        <v>305.7638</v>
      </c>
      <c r="I31">
        <v>2657.7035999999998</v>
      </c>
      <c r="J31">
        <v>1166.0878</v>
      </c>
      <c r="K31">
        <v>0</v>
      </c>
      <c r="L31">
        <v>4503.9124000000002</v>
      </c>
      <c r="M31">
        <v>0</v>
      </c>
      <c r="N31">
        <v>0</v>
      </c>
      <c r="O31">
        <v>6738.4296000000004</v>
      </c>
      <c r="P31">
        <v>0</v>
      </c>
      <c r="Q31">
        <v>1156.787</v>
      </c>
      <c r="R31">
        <v>826.60860000000002</v>
      </c>
      <c r="S31">
        <v>16.276399999999999</v>
      </c>
      <c r="T31">
        <v>0</v>
      </c>
      <c r="U31">
        <v>2021</v>
      </c>
      <c r="V31">
        <v>0.600288949933794</v>
      </c>
      <c r="W31">
        <v>0</v>
      </c>
      <c r="X31">
        <v>0</v>
      </c>
      <c r="Y31">
        <v>0</v>
      </c>
      <c r="Z31">
        <v>0</v>
      </c>
      <c r="AA31">
        <v>27.915217510000002</v>
      </c>
      <c r="AB31">
        <v>2.6664713040318699</v>
      </c>
      <c r="AC31">
        <v>0</v>
      </c>
      <c r="AD31">
        <v>0</v>
      </c>
      <c r="AE31">
        <v>0</v>
      </c>
      <c r="AF31">
        <v>0</v>
      </c>
      <c r="AG31">
        <v>0</v>
      </c>
      <c r="AH31">
        <v>0</v>
      </c>
      <c r="AI31">
        <v>589.66</v>
      </c>
      <c r="AJ31">
        <v>0</v>
      </c>
      <c r="AK31">
        <v>71387</v>
      </c>
    </row>
    <row r="32" spans="1:37" x14ac:dyDescent="0.25">
      <c r="A32" s="370" t="s">
        <v>186</v>
      </c>
      <c r="B32">
        <v>132</v>
      </c>
      <c r="C32">
        <v>736.77666499764098</v>
      </c>
      <c r="D32">
        <v>2018</v>
      </c>
      <c r="E32">
        <v>4734.1072000000004</v>
      </c>
      <c r="F32">
        <v>44.178800000000003</v>
      </c>
      <c r="G32">
        <v>0</v>
      </c>
      <c r="H32">
        <v>124.3982</v>
      </c>
      <c r="I32">
        <v>1339.3152</v>
      </c>
      <c r="J32">
        <v>341.80439999999999</v>
      </c>
      <c r="K32">
        <v>1405.5834</v>
      </c>
      <c r="L32">
        <v>1478.8271999999999</v>
      </c>
      <c r="M32">
        <v>0</v>
      </c>
      <c r="N32">
        <v>0</v>
      </c>
      <c r="O32">
        <v>2122.9076</v>
      </c>
      <c r="P32">
        <v>0</v>
      </c>
      <c r="Q32">
        <v>2127.558</v>
      </c>
      <c r="R32">
        <v>465.04</v>
      </c>
      <c r="S32">
        <v>18.601600000000001</v>
      </c>
      <c r="T32">
        <v>0</v>
      </c>
      <c r="U32">
        <v>2021</v>
      </c>
      <c r="V32">
        <v>0.337302014980146</v>
      </c>
      <c r="W32">
        <v>0</v>
      </c>
      <c r="X32">
        <v>0</v>
      </c>
      <c r="Y32">
        <v>0</v>
      </c>
      <c r="Z32">
        <v>0</v>
      </c>
      <c r="AA32">
        <v>7.9757764309999999</v>
      </c>
      <c r="AB32">
        <v>4.7272429003882097</v>
      </c>
      <c r="AC32">
        <v>0</v>
      </c>
      <c r="AD32">
        <v>0</v>
      </c>
      <c r="AE32">
        <v>0</v>
      </c>
      <c r="AF32">
        <v>0</v>
      </c>
      <c r="AG32">
        <v>0</v>
      </c>
      <c r="AH32">
        <v>0</v>
      </c>
      <c r="AI32">
        <v>333.75</v>
      </c>
      <c r="AJ32">
        <v>0</v>
      </c>
      <c r="AK32">
        <v>71400</v>
      </c>
    </row>
    <row r="33" spans="1:37" x14ac:dyDescent="0.25">
      <c r="A33" s="370" t="s">
        <v>185</v>
      </c>
      <c r="B33">
        <v>281</v>
      </c>
      <c r="C33">
        <v>728.30124449770699</v>
      </c>
      <c r="D33">
        <v>2018</v>
      </c>
      <c r="E33">
        <v>39213.335400000004</v>
      </c>
      <c r="F33">
        <v>247.63380000000001</v>
      </c>
      <c r="G33">
        <v>0</v>
      </c>
      <c r="H33">
        <v>490.61720000000003</v>
      </c>
      <c r="I33">
        <v>1919.4526000000001</v>
      </c>
      <c r="J33">
        <v>441.78800000000001</v>
      </c>
      <c r="K33">
        <v>0</v>
      </c>
      <c r="L33">
        <v>36113.843800000002</v>
      </c>
      <c r="M33">
        <v>0</v>
      </c>
      <c r="N33">
        <v>0</v>
      </c>
      <c r="O33">
        <v>37269.468200000003</v>
      </c>
      <c r="P33">
        <v>0</v>
      </c>
      <c r="Q33">
        <v>1396.2826</v>
      </c>
      <c r="R33">
        <v>530.14559999999994</v>
      </c>
      <c r="S33">
        <v>17.439</v>
      </c>
      <c r="T33">
        <v>0</v>
      </c>
      <c r="U33">
        <v>2021</v>
      </c>
      <c r="V33">
        <v>0.39613438234489101</v>
      </c>
      <c r="W33">
        <v>0</v>
      </c>
      <c r="X33">
        <v>0</v>
      </c>
      <c r="Y33">
        <v>0</v>
      </c>
      <c r="Z33">
        <v>0</v>
      </c>
      <c r="AA33">
        <v>112.1463293</v>
      </c>
      <c r="AB33">
        <v>9.5799845699224893</v>
      </c>
      <c r="AC33">
        <v>0</v>
      </c>
      <c r="AD33">
        <v>0</v>
      </c>
      <c r="AE33">
        <v>0</v>
      </c>
      <c r="AF33">
        <v>0</v>
      </c>
      <c r="AG33">
        <v>0</v>
      </c>
      <c r="AH33">
        <v>0</v>
      </c>
      <c r="AI33">
        <v>375.99</v>
      </c>
      <c r="AJ33">
        <v>0</v>
      </c>
      <c r="AK33">
        <v>71397</v>
      </c>
    </row>
    <row r="34" spans="1:37" x14ac:dyDescent="0.25">
      <c r="A34" s="370" t="s">
        <v>187</v>
      </c>
      <c r="B34">
        <v>51</v>
      </c>
      <c r="C34">
        <v>402.97839449875198</v>
      </c>
      <c r="D34">
        <v>2018</v>
      </c>
      <c r="E34">
        <v>1325.364</v>
      </c>
      <c r="F34">
        <v>0</v>
      </c>
      <c r="G34">
        <v>0</v>
      </c>
      <c r="H34">
        <v>23.251999999999999</v>
      </c>
      <c r="I34">
        <v>519.68219999999997</v>
      </c>
      <c r="J34">
        <v>432.48719999999997</v>
      </c>
      <c r="K34">
        <v>0</v>
      </c>
      <c r="L34">
        <v>349.94260000000003</v>
      </c>
      <c r="M34">
        <v>0</v>
      </c>
      <c r="N34">
        <v>0</v>
      </c>
      <c r="O34">
        <v>942.86860000000001</v>
      </c>
      <c r="P34">
        <v>0</v>
      </c>
      <c r="Q34">
        <v>184.85339999999999</v>
      </c>
      <c r="R34">
        <v>173.22739999999999</v>
      </c>
      <c r="S34">
        <v>24.4146</v>
      </c>
      <c r="T34">
        <v>0</v>
      </c>
      <c r="U34">
        <v>2021</v>
      </c>
      <c r="V34">
        <v>0.12115091734675</v>
      </c>
      <c r="W34">
        <v>0</v>
      </c>
      <c r="X34">
        <v>0</v>
      </c>
      <c r="Y34">
        <v>0</v>
      </c>
      <c r="Z34">
        <v>0</v>
      </c>
      <c r="AA34">
        <v>3.9878882149999999</v>
      </c>
      <c r="AB34">
        <v>0.16870375275066399</v>
      </c>
      <c r="AC34">
        <v>0</v>
      </c>
      <c r="AD34">
        <v>0</v>
      </c>
      <c r="AE34">
        <v>0</v>
      </c>
      <c r="AF34">
        <v>0</v>
      </c>
      <c r="AG34">
        <v>0</v>
      </c>
      <c r="AH34">
        <v>0</v>
      </c>
      <c r="AI34">
        <v>122.57</v>
      </c>
      <c r="AJ34">
        <v>0</v>
      </c>
      <c r="AK34">
        <v>71427</v>
      </c>
    </row>
    <row r="35" spans="1:37" x14ac:dyDescent="0.25">
      <c r="A35" s="370" t="s">
        <v>188</v>
      </c>
      <c r="B35">
        <v>190</v>
      </c>
      <c r="C35">
        <v>1363.9467329955601</v>
      </c>
      <c r="D35">
        <v>2018</v>
      </c>
      <c r="E35">
        <v>9258.9464000000007</v>
      </c>
      <c r="F35">
        <v>0</v>
      </c>
      <c r="G35">
        <v>0</v>
      </c>
      <c r="H35">
        <v>311.57679999999999</v>
      </c>
      <c r="I35">
        <v>1457.9004</v>
      </c>
      <c r="J35">
        <v>718.48680000000002</v>
      </c>
      <c r="K35">
        <v>0</v>
      </c>
      <c r="L35">
        <v>6770.9823999999999</v>
      </c>
      <c r="M35">
        <v>0</v>
      </c>
      <c r="N35">
        <v>0</v>
      </c>
      <c r="O35">
        <v>7738.2655999999997</v>
      </c>
      <c r="P35">
        <v>0</v>
      </c>
      <c r="Q35">
        <v>959.14499999999998</v>
      </c>
      <c r="R35">
        <v>560.3732</v>
      </c>
      <c r="S35">
        <v>0</v>
      </c>
      <c r="T35">
        <v>0</v>
      </c>
      <c r="U35">
        <v>2021</v>
      </c>
      <c r="V35">
        <v>0.48298653541827302</v>
      </c>
      <c r="W35">
        <v>0</v>
      </c>
      <c r="X35">
        <v>0</v>
      </c>
      <c r="Y35">
        <v>0</v>
      </c>
      <c r="Z35">
        <v>0</v>
      </c>
      <c r="AA35">
        <v>3.9878882149999999</v>
      </c>
      <c r="AB35">
        <v>4.2223922993235101</v>
      </c>
      <c r="AC35">
        <v>0</v>
      </c>
      <c r="AD35">
        <v>0</v>
      </c>
      <c r="AE35">
        <v>0</v>
      </c>
      <c r="AF35">
        <v>0</v>
      </c>
      <c r="AG35">
        <v>83.903471999999994</v>
      </c>
      <c r="AH35">
        <v>0</v>
      </c>
      <c r="AI35">
        <v>397.52</v>
      </c>
      <c r="AJ35">
        <v>0</v>
      </c>
      <c r="AK35">
        <v>71446</v>
      </c>
    </row>
    <row r="36" spans="1:37" x14ac:dyDescent="0.25">
      <c r="A36" s="370" t="s">
        <v>189</v>
      </c>
      <c r="B36">
        <v>102</v>
      </c>
      <c r="C36">
        <v>1585.29919499486</v>
      </c>
      <c r="D36">
        <v>2018</v>
      </c>
      <c r="E36">
        <v>3438.9708000000001</v>
      </c>
      <c r="F36">
        <v>302.27600000000001</v>
      </c>
      <c r="G36">
        <v>0</v>
      </c>
      <c r="H36">
        <v>0</v>
      </c>
      <c r="I36">
        <v>989.37260000000003</v>
      </c>
      <c r="J36">
        <v>619.66579999999999</v>
      </c>
      <c r="K36">
        <v>0</v>
      </c>
      <c r="L36">
        <v>1527.6564000000001</v>
      </c>
      <c r="M36">
        <v>0</v>
      </c>
      <c r="N36">
        <v>0</v>
      </c>
      <c r="O36">
        <v>2549.5817999999999</v>
      </c>
      <c r="P36">
        <v>0</v>
      </c>
      <c r="Q36">
        <v>418.536</v>
      </c>
      <c r="R36">
        <v>462.71480000000003</v>
      </c>
      <c r="S36">
        <v>8.1381999999999994</v>
      </c>
      <c r="T36">
        <v>0</v>
      </c>
      <c r="U36">
        <v>2021</v>
      </c>
      <c r="V36">
        <v>0.33089894981330298</v>
      </c>
      <c r="W36">
        <v>0</v>
      </c>
      <c r="X36">
        <v>0</v>
      </c>
      <c r="Y36">
        <v>0</v>
      </c>
      <c r="Z36">
        <v>0</v>
      </c>
      <c r="AA36">
        <v>11.96366465</v>
      </c>
      <c r="AB36">
        <v>4.23665945611521</v>
      </c>
      <c r="AC36">
        <v>0</v>
      </c>
      <c r="AD36">
        <v>0</v>
      </c>
      <c r="AE36">
        <v>0</v>
      </c>
      <c r="AF36">
        <v>0</v>
      </c>
      <c r="AG36">
        <v>0</v>
      </c>
      <c r="AH36">
        <v>0</v>
      </c>
      <c r="AI36">
        <v>334.58</v>
      </c>
      <c r="AJ36">
        <v>0</v>
      </c>
      <c r="AK36">
        <v>71452</v>
      </c>
    </row>
    <row r="37" spans="1:37" x14ac:dyDescent="0.25">
      <c r="A37" s="370" t="s">
        <v>190</v>
      </c>
      <c r="B37">
        <v>61</v>
      </c>
      <c r="C37">
        <v>699.97638199770904</v>
      </c>
      <c r="D37">
        <v>2018</v>
      </c>
      <c r="E37">
        <v>3394.7919999999999</v>
      </c>
      <c r="F37">
        <v>0</v>
      </c>
      <c r="G37">
        <v>0</v>
      </c>
      <c r="H37">
        <v>25.577200000000001</v>
      </c>
      <c r="I37">
        <v>591.76340000000005</v>
      </c>
      <c r="J37">
        <v>452.25139999999999</v>
      </c>
      <c r="K37">
        <v>0</v>
      </c>
      <c r="L37">
        <v>2325.1999999999998</v>
      </c>
      <c r="M37">
        <v>0</v>
      </c>
      <c r="N37">
        <v>0</v>
      </c>
      <c r="O37">
        <v>2941.3780000000002</v>
      </c>
      <c r="P37">
        <v>0</v>
      </c>
      <c r="Q37">
        <v>272.04840000000002</v>
      </c>
      <c r="R37">
        <v>181.3656</v>
      </c>
      <c r="S37">
        <v>0</v>
      </c>
      <c r="T37">
        <v>0</v>
      </c>
      <c r="U37">
        <v>2021</v>
      </c>
      <c r="V37">
        <v>0.13105510426390299</v>
      </c>
      <c r="W37">
        <v>0</v>
      </c>
      <c r="X37">
        <v>0</v>
      </c>
      <c r="Y37">
        <v>0</v>
      </c>
      <c r="Z37">
        <v>0</v>
      </c>
      <c r="AA37">
        <v>3.9878882149999999</v>
      </c>
      <c r="AB37">
        <v>0.160011756121826</v>
      </c>
      <c r="AC37">
        <v>0</v>
      </c>
      <c r="AD37">
        <v>0</v>
      </c>
      <c r="AE37">
        <v>0</v>
      </c>
      <c r="AF37">
        <v>0</v>
      </c>
      <c r="AG37">
        <v>0</v>
      </c>
      <c r="AH37">
        <v>0</v>
      </c>
      <c r="AI37">
        <v>128.37</v>
      </c>
      <c r="AJ37">
        <v>0</v>
      </c>
      <c r="AK37">
        <v>71458</v>
      </c>
    </row>
    <row r="38" spans="1:37" x14ac:dyDescent="0.25">
      <c r="A38" s="370" t="s">
        <v>191</v>
      </c>
      <c r="B38">
        <v>102</v>
      </c>
      <c r="C38">
        <v>637.07861549792801</v>
      </c>
      <c r="D38">
        <v>2018</v>
      </c>
      <c r="E38">
        <v>2835.5814</v>
      </c>
      <c r="F38">
        <v>544.09680000000003</v>
      </c>
      <c r="G38">
        <v>0</v>
      </c>
      <c r="H38">
        <v>179.04040000000001</v>
      </c>
      <c r="I38">
        <v>992.86040000000003</v>
      </c>
      <c r="J38">
        <v>488.29199999999997</v>
      </c>
      <c r="K38">
        <v>0</v>
      </c>
      <c r="L38">
        <v>631.29179999999997</v>
      </c>
      <c r="M38">
        <v>0</v>
      </c>
      <c r="N38">
        <v>0</v>
      </c>
      <c r="O38">
        <v>1503.2418</v>
      </c>
      <c r="P38">
        <v>0</v>
      </c>
      <c r="Q38">
        <v>921.94179999999994</v>
      </c>
      <c r="R38">
        <v>410.39780000000002</v>
      </c>
      <c r="S38">
        <v>0</v>
      </c>
      <c r="T38">
        <v>0</v>
      </c>
      <c r="U38">
        <v>2021</v>
      </c>
      <c r="V38">
        <v>0.28681066450686998</v>
      </c>
      <c r="W38">
        <v>0</v>
      </c>
      <c r="X38">
        <v>0</v>
      </c>
      <c r="Y38">
        <v>0</v>
      </c>
      <c r="Z38">
        <v>0</v>
      </c>
      <c r="AA38">
        <v>55.764000000000003</v>
      </c>
      <c r="AB38">
        <v>0.31669604873395402</v>
      </c>
      <c r="AC38">
        <v>0</v>
      </c>
      <c r="AD38">
        <v>0</v>
      </c>
      <c r="AE38">
        <v>0</v>
      </c>
      <c r="AF38">
        <v>0</v>
      </c>
      <c r="AG38">
        <v>0</v>
      </c>
      <c r="AH38">
        <v>0</v>
      </c>
      <c r="AI38">
        <v>290.69</v>
      </c>
      <c r="AJ38">
        <v>0</v>
      </c>
      <c r="AK38">
        <v>71488</v>
      </c>
    </row>
    <row r="39" spans="1:37" x14ac:dyDescent="0.25">
      <c r="A39" s="370" t="s">
        <v>193</v>
      </c>
      <c r="B39">
        <v>873</v>
      </c>
      <c r="C39">
        <v>1114.4762094965199</v>
      </c>
      <c r="D39">
        <v>2018</v>
      </c>
      <c r="E39">
        <v>19063.1522</v>
      </c>
      <c r="F39">
        <v>173.22739999999999</v>
      </c>
      <c r="G39">
        <v>0</v>
      </c>
      <c r="H39">
        <v>2498.4274</v>
      </c>
      <c r="I39">
        <v>7628.9812000000002</v>
      </c>
      <c r="J39">
        <v>553.39760000000001</v>
      </c>
      <c r="K39">
        <v>0</v>
      </c>
      <c r="L39">
        <v>8209.1185999999998</v>
      </c>
      <c r="M39">
        <v>0</v>
      </c>
      <c r="N39">
        <v>0</v>
      </c>
      <c r="O39">
        <v>11216.764800000001</v>
      </c>
      <c r="P39">
        <v>3033.2233999999999</v>
      </c>
      <c r="Q39">
        <v>3390.1415999999999</v>
      </c>
      <c r="R39">
        <v>1363.7298000000001</v>
      </c>
      <c r="S39">
        <v>58.13</v>
      </c>
      <c r="T39">
        <v>0</v>
      </c>
      <c r="U39">
        <v>2021</v>
      </c>
      <c r="V39">
        <v>1.0211480937625601</v>
      </c>
      <c r="W39">
        <v>0</v>
      </c>
      <c r="X39">
        <v>0</v>
      </c>
      <c r="Y39">
        <v>0</v>
      </c>
      <c r="Z39">
        <v>0</v>
      </c>
      <c r="AA39">
        <v>19.779</v>
      </c>
      <c r="AB39">
        <v>40.275028232960103</v>
      </c>
      <c r="AC39">
        <v>0</v>
      </c>
      <c r="AD39">
        <v>0</v>
      </c>
      <c r="AE39">
        <v>0</v>
      </c>
      <c r="AF39">
        <v>0</v>
      </c>
      <c r="AG39">
        <v>0</v>
      </c>
      <c r="AH39">
        <v>0</v>
      </c>
      <c r="AI39">
        <v>965.64</v>
      </c>
      <c r="AJ39">
        <v>0</v>
      </c>
      <c r="AK39">
        <v>71495</v>
      </c>
    </row>
    <row r="40" spans="1:37" x14ac:dyDescent="0.25">
      <c r="A40" s="370" t="s">
        <v>194</v>
      </c>
      <c r="B40">
        <v>106</v>
      </c>
      <c r="C40">
        <v>699.35005049781705</v>
      </c>
      <c r="D40">
        <v>2018</v>
      </c>
      <c r="E40">
        <v>5249.1390000000001</v>
      </c>
      <c r="F40">
        <v>11.625999999999999</v>
      </c>
      <c r="G40">
        <v>0</v>
      </c>
      <c r="H40">
        <v>39.528399999999998</v>
      </c>
      <c r="I40">
        <v>925.42960000000005</v>
      </c>
      <c r="J40">
        <v>184.85339999999999</v>
      </c>
      <c r="K40">
        <v>0</v>
      </c>
      <c r="L40">
        <v>4087.7015999999999</v>
      </c>
      <c r="M40">
        <v>0</v>
      </c>
      <c r="N40">
        <v>0</v>
      </c>
      <c r="O40">
        <v>4562.0424000000003</v>
      </c>
      <c r="P40">
        <v>0</v>
      </c>
      <c r="Q40">
        <v>409.23520000000002</v>
      </c>
      <c r="R40">
        <v>279.024</v>
      </c>
      <c r="S40">
        <v>0</v>
      </c>
      <c r="T40">
        <v>0</v>
      </c>
      <c r="U40">
        <v>2021</v>
      </c>
      <c r="V40">
        <v>0.19543367497663999</v>
      </c>
      <c r="W40">
        <v>0</v>
      </c>
      <c r="X40">
        <v>0</v>
      </c>
      <c r="Y40">
        <v>0</v>
      </c>
      <c r="Z40">
        <v>0</v>
      </c>
      <c r="AA40">
        <v>0</v>
      </c>
      <c r="AB40">
        <v>0.28239319528185203</v>
      </c>
      <c r="AC40">
        <v>0</v>
      </c>
      <c r="AD40">
        <v>0</v>
      </c>
      <c r="AE40">
        <v>0</v>
      </c>
      <c r="AF40">
        <v>0</v>
      </c>
      <c r="AG40">
        <v>0</v>
      </c>
      <c r="AH40">
        <v>0</v>
      </c>
      <c r="AI40">
        <v>197.93</v>
      </c>
      <c r="AJ40">
        <v>0</v>
      </c>
      <c r="AK40">
        <v>71521</v>
      </c>
    </row>
    <row r="41" spans="1:37" x14ac:dyDescent="0.25">
      <c r="A41" s="370" t="s">
        <v>195</v>
      </c>
      <c r="B41">
        <v>176</v>
      </c>
      <c r="C41">
        <v>1258.27576599597</v>
      </c>
      <c r="D41">
        <v>2018</v>
      </c>
      <c r="E41">
        <v>5553.7402000000002</v>
      </c>
      <c r="F41">
        <v>0</v>
      </c>
      <c r="G41">
        <v>0</v>
      </c>
      <c r="H41">
        <v>142.99979999999999</v>
      </c>
      <c r="I41">
        <v>1492.7783999999999</v>
      </c>
      <c r="J41">
        <v>578.97479999999996</v>
      </c>
      <c r="K41">
        <v>0</v>
      </c>
      <c r="L41">
        <v>3338.9872</v>
      </c>
      <c r="M41">
        <v>0</v>
      </c>
      <c r="N41">
        <v>0</v>
      </c>
      <c r="O41">
        <v>4303.9452000000001</v>
      </c>
      <c r="P41">
        <v>0</v>
      </c>
      <c r="Q41">
        <v>582.46259999999995</v>
      </c>
      <c r="R41">
        <v>637.10479999999995</v>
      </c>
      <c r="S41">
        <v>31.3902</v>
      </c>
      <c r="T41">
        <v>0</v>
      </c>
      <c r="U41">
        <v>2021</v>
      </c>
      <c r="V41">
        <v>0.46115562243561897</v>
      </c>
      <c r="W41">
        <v>0</v>
      </c>
      <c r="X41">
        <v>0</v>
      </c>
      <c r="Y41">
        <v>0</v>
      </c>
      <c r="Z41">
        <v>0</v>
      </c>
      <c r="AA41">
        <v>15.95155286</v>
      </c>
      <c r="AB41">
        <v>4.3787020490761996</v>
      </c>
      <c r="AC41">
        <v>0</v>
      </c>
      <c r="AD41">
        <v>0</v>
      </c>
      <c r="AE41">
        <v>0</v>
      </c>
      <c r="AF41">
        <v>0</v>
      </c>
      <c r="AG41">
        <v>0</v>
      </c>
      <c r="AH41">
        <v>0</v>
      </c>
      <c r="AI41">
        <v>450.52</v>
      </c>
      <c r="AJ41">
        <v>0</v>
      </c>
      <c r="AK41">
        <v>71524</v>
      </c>
    </row>
    <row r="42" spans="1:37" x14ac:dyDescent="0.25">
      <c r="A42" s="370" t="s">
        <v>196</v>
      </c>
      <c r="B42">
        <v>194</v>
      </c>
      <c r="C42">
        <v>313.48605199903398</v>
      </c>
      <c r="D42">
        <v>2018</v>
      </c>
      <c r="E42">
        <v>6473.3567999999996</v>
      </c>
      <c r="F42">
        <v>498.75540000000001</v>
      </c>
      <c r="G42">
        <v>0</v>
      </c>
      <c r="H42">
        <v>3242.4913999999999</v>
      </c>
      <c r="I42">
        <v>517.35699999999997</v>
      </c>
      <c r="J42">
        <v>463.87740000000002</v>
      </c>
      <c r="K42">
        <v>0</v>
      </c>
      <c r="L42">
        <v>1750.8756000000001</v>
      </c>
      <c r="M42">
        <v>0</v>
      </c>
      <c r="N42">
        <v>0</v>
      </c>
      <c r="O42">
        <v>2036.8751999999999</v>
      </c>
      <c r="P42">
        <v>3428.5074</v>
      </c>
      <c r="Q42">
        <v>939.38080000000002</v>
      </c>
      <c r="R42">
        <v>52.317</v>
      </c>
      <c r="S42">
        <v>16.276399999999999</v>
      </c>
      <c r="T42">
        <v>0</v>
      </c>
      <c r="U42">
        <v>2021</v>
      </c>
      <c r="V42">
        <v>0.103128741109554</v>
      </c>
      <c r="W42">
        <v>0</v>
      </c>
      <c r="X42">
        <v>0</v>
      </c>
      <c r="Y42">
        <v>0</v>
      </c>
      <c r="Z42">
        <v>0</v>
      </c>
      <c r="AA42">
        <v>73.695888220000001</v>
      </c>
      <c r="AB42">
        <v>0.11359292802689699</v>
      </c>
      <c r="AC42">
        <v>0</v>
      </c>
      <c r="AD42">
        <v>0</v>
      </c>
      <c r="AE42">
        <v>0</v>
      </c>
      <c r="AF42">
        <v>0</v>
      </c>
      <c r="AG42">
        <v>0</v>
      </c>
      <c r="AH42">
        <v>0</v>
      </c>
      <c r="AI42">
        <v>37.270000000000003</v>
      </c>
      <c r="AJ42">
        <v>0</v>
      </c>
      <c r="AK42">
        <v>71532</v>
      </c>
    </row>
  </sheetData>
  <sheetProtection algorithmName="SHA-512" hashValue="iQebrwgAOVOvHI3TpenDfnbExKaC3NDCQDoGJLdhDFLlgzXHu2GRMyHTl0GFgYc06iCjnz0JI7MYu5H66sS2+g==" saltValue="1kwfvBi3GoNjgPc+Z73upQ==" spinCount="100000" sheet="1" objects="1" scenarios="1"/>
  <pageMargins left="0.7" right="0.7" top="0.75" bottom="0.75" header="0.51180555555555496" footer="0.51180555555555496"/>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2273B-5A34-4346-916E-EB9151EBB3BA}">
  <dimension ref="A1:AK6"/>
  <sheetViews>
    <sheetView topLeftCell="N1" workbookViewId="0">
      <selection activeCell="U3" sqref="U3"/>
    </sheetView>
  </sheetViews>
  <sheetFormatPr baseColWidth="10" defaultRowHeight="15" x14ac:dyDescent="0.25"/>
  <cols>
    <col min="1" max="1" width="18.42578125" customWidth="1"/>
    <col min="5" max="5" width="15.85546875" customWidth="1"/>
    <col min="6" max="6" width="15" customWidth="1"/>
  </cols>
  <sheetData>
    <row r="1" spans="1:37" ht="105" x14ac:dyDescent="0.25">
      <c r="B1" s="23" t="s">
        <v>121</v>
      </c>
      <c r="C1" s="23" t="s">
        <v>122</v>
      </c>
      <c r="D1" s="23" t="s">
        <v>123</v>
      </c>
      <c r="E1" s="23" t="s">
        <v>124</v>
      </c>
      <c r="F1" s="24" t="s">
        <v>125</v>
      </c>
      <c r="G1" s="24" t="s">
        <v>126</v>
      </c>
      <c r="H1" s="24" t="s">
        <v>127</v>
      </c>
      <c r="I1" s="24" t="s">
        <v>128</v>
      </c>
      <c r="J1" s="24" t="s">
        <v>129</v>
      </c>
      <c r="K1" s="24" t="s">
        <v>130</v>
      </c>
      <c r="L1" s="24" t="s">
        <v>131</v>
      </c>
      <c r="M1" s="25"/>
      <c r="N1" s="26" t="s">
        <v>132</v>
      </c>
      <c r="O1" s="26" t="s">
        <v>133</v>
      </c>
      <c r="P1" s="26" t="s">
        <v>134</v>
      </c>
      <c r="Q1" s="26" t="s">
        <v>135</v>
      </c>
      <c r="R1" s="26" t="s">
        <v>136</v>
      </c>
      <c r="S1" s="26" t="s">
        <v>137</v>
      </c>
      <c r="T1" s="26" t="s">
        <v>138</v>
      </c>
      <c r="U1" s="26" t="s">
        <v>139</v>
      </c>
      <c r="V1" s="27" t="s">
        <v>140</v>
      </c>
      <c r="W1" s="28" t="s">
        <v>141</v>
      </c>
      <c r="X1" s="28" t="s">
        <v>142</v>
      </c>
      <c r="Y1" s="28" t="s">
        <v>143</v>
      </c>
      <c r="Z1" s="28" t="s">
        <v>144</v>
      </c>
      <c r="AA1" s="28" t="s">
        <v>145</v>
      </c>
      <c r="AB1" s="28" t="s">
        <v>146</v>
      </c>
      <c r="AC1" s="28" t="s">
        <v>147</v>
      </c>
      <c r="AD1" s="28" t="s">
        <v>148</v>
      </c>
      <c r="AE1" s="28" t="s">
        <v>149</v>
      </c>
      <c r="AF1" s="28" t="s">
        <v>150</v>
      </c>
      <c r="AG1" s="28" t="s">
        <v>151</v>
      </c>
      <c r="AH1" s="28" t="s">
        <v>152</v>
      </c>
      <c r="AI1" s="29" t="s">
        <v>153</v>
      </c>
      <c r="AJ1" s="29" t="s">
        <v>154</v>
      </c>
      <c r="AK1" s="22" t="s">
        <v>155</v>
      </c>
    </row>
    <row r="2" spans="1:37" x14ac:dyDescent="0.25">
      <c r="A2" t="s">
        <v>160</v>
      </c>
      <c r="B2">
        <v>312</v>
      </c>
      <c r="C2">
        <v>1200.8857279961401</v>
      </c>
      <c r="D2">
        <v>2018</v>
      </c>
      <c r="E2">
        <v>8857.8493999999992</v>
      </c>
      <c r="F2">
        <v>0</v>
      </c>
      <c r="G2">
        <v>0</v>
      </c>
      <c r="H2">
        <v>1568.3474000000001</v>
      </c>
      <c r="I2">
        <v>2441.46</v>
      </c>
      <c r="J2">
        <v>791.73059999999998</v>
      </c>
      <c r="K2">
        <v>2083.3791999999999</v>
      </c>
      <c r="L2">
        <v>1972.9322</v>
      </c>
      <c r="N2">
        <v>0</v>
      </c>
      <c r="O2">
        <v>3084.3778000000002</v>
      </c>
      <c r="P2">
        <v>1700.8838000000001</v>
      </c>
      <c r="Q2">
        <v>3429.67</v>
      </c>
      <c r="R2">
        <v>615.0154</v>
      </c>
      <c r="S2">
        <v>27.9024</v>
      </c>
      <c r="T2">
        <v>0</v>
      </c>
      <c r="U2">
        <v>2021</v>
      </c>
      <c r="V2">
        <v>0.44192200168243001</v>
      </c>
      <c r="W2">
        <v>0</v>
      </c>
      <c r="X2">
        <v>0</v>
      </c>
      <c r="Y2">
        <v>0</v>
      </c>
      <c r="Z2">
        <v>0</v>
      </c>
      <c r="AA2">
        <v>3.9878882149999999</v>
      </c>
      <c r="AB2">
        <v>13.0904813325589</v>
      </c>
      <c r="AC2">
        <v>0</v>
      </c>
      <c r="AD2">
        <v>0</v>
      </c>
      <c r="AE2">
        <v>0</v>
      </c>
      <c r="AF2">
        <v>0</v>
      </c>
      <c r="AG2">
        <v>0</v>
      </c>
      <c r="AH2">
        <v>0</v>
      </c>
      <c r="AI2">
        <v>435.62</v>
      </c>
      <c r="AK2" s="30">
        <v>71042</v>
      </c>
    </row>
    <row r="3" spans="1:37" x14ac:dyDescent="0.25">
      <c r="A3" t="s">
        <v>192</v>
      </c>
      <c r="B3">
        <v>127</v>
      </c>
      <c r="C3">
        <v>937.30733099699296</v>
      </c>
      <c r="D3">
        <v>2018</v>
      </c>
      <c r="E3">
        <v>4277.2053999999998</v>
      </c>
      <c r="F3">
        <v>0</v>
      </c>
      <c r="G3">
        <v>0</v>
      </c>
      <c r="H3">
        <v>38.3658</v>
      </c>
      <c r="I3">
        <v>1317.2257999999999</v>
      </c>
      <c r="J3">
        <v>323.20280000000002</v>
      </c>
      <c r="K3">
        <v>1675.3065999999999</v>
      </c>
      <c r="L3">
        <v>923.10440000000006</v>
      </c>
      <c r="N3">
        <v>0</v>
      </c>
      <c r="O3">
        <v>1470.6890000000001</v>
      </c>
      <c r="P3">
        <v>0</v>
      </c>
      <c r="Q3">
        <v>2211.2651999999998</v>
      </c>
      <c r="R3">
        <v>583.62519999999995</v>
      </c>
      <c r="S3">
        <v>11.625999999999999</v>
      </c>
      <c r="T3">
        <v>0</v>
      </c>
      <c r="U3">
        <v>2021</v>
      </c>
      <c r="V3">
        <v>0.41639525627947299</v>
      </c>
      <c r="W3">
        <v>0</v>
      </c>
      <c r="X3">
        <v>0</v>
      </c>
      <c r="Y3">
        <v>0</v>
      </c>
      <c r="Z3">
        <v>0</v>
      </c>
      <c r="AA3">
        <v>3.9878882149999999</v>
      </c>
      <c r="AB3">
        <v>5.3161153719777001</v>
      </c>
      <c r="AC3">
        <v>0</v>
      </c>
      <c r="AD3">
        <v>0</v>
      </c>
      <c r="AE3">
        <v>0</v>
      </c>
      <c r="AF3">
        <v>0</v>
      </c>
      <c r="AG3">
        <v>0</v>
      </c>
      <c r="AH3">
        <v>0</v>
      </c>
      <c r="AI3">
        <v>416.57</v>
      </c>
      <c r="AK3" s="30">
        <v>71492</v>
      </c>
    </row>
    <row r="4" spans="1:37" x14ac:dyDescent="0.25">
      <c r="A4" t="s">
        <v>284</v>
      </c>
      <c r="B4">
        <f>B2+B3</f>
        <v>439</v>
      </c>
      <c r="C4">
        <f>C2+C3</f>
        <v>2138.193058993133</v>
      </c>
      <c r="D4">
        <v>2018</v>
      </c>
      <c r="E4">
        <f>SUM(E2:E3)</f>
        <v>13135.054799999998</v>
      </c>
      <c r="F4">
        <f t="shared" ref="F4:AJ4" si="0">SUM(F2:F3)</f>
        <v>0</v>
      </c>
      <c r="G4">
        <f t="shared" si="0"/>
        <v>0</v>
      </c>
      <c r="H4">
        <f t="shared" si="0"/>
        <v>1606.7132000000001</v>
      </c>
      <c r="I4">
        <f t="shared" si="0"/>
        <v>3758.6858000000002</v>
      </c>
      <c r="J4">
        <f t="shared" si="0"/>
        <v>1114.9333999999999</v>
      </c>
      <c r="K4">
        <f t="shared" si="0"/>
        <v>3758.6857999999997</v>
      </c>
      <c r="L4">
        <f t="shared" si="0"/>
        <v>2896.0365999999999</v>
      </c>
      <c r="M4">
        <f t="shared" si="0"/>
        <v>0</v>
      </c>
      <c r="N4">
        <f t="shared" si="0"/>
        <v>0</v>
      </c>
      <c r="O4">
        <f t="shared" si="0"/>
        <v>4555.0668000000005</v>
      </c>
      <c r="P4">
        <f t="shared" si="0"/>
        <v>1700.8838000000001</v>
      </c>
      <c r="Q4">
        <f t="shared" si="0"/>
        <v>5640.9351999999999</v>
      </c>
      <c r="R4">
        <f t="shared" si="0"/>
        <v>1198.6405999999999</v>
      </c>
      <c r="S4">
        <f t="shared" si="0"/>
        <v>39.528399999999998</v>
      </c>
      <c r="T4">
        <f t="shared" si="0"/>
        <v>0</v>
      </c>
      <c r="U4">
        <f t="shared" si="0"/>
        <v>4042</v>
      </c>
      <c r="V4">
        <f t="shared" si="0"/>
        <v>0.85831725796190295</v>
      </c>
      <c r="W4">
        <f t="shared" si="0"/>
        <v>0</v>
      </c>
      <c r="X4">
        <f t="shared" si="0"/>
        <v>0</v>
      </c>
      <c r="Y4">
        <f t="shared" si="0"/>
        <v>0</v>
      </c>
      <c r="Z4">
        <f t="shared" si="0"/>
        <v>0</v>
      </c>
      <c r="AA4">
        <f t="shared" si="0"/>
        <v>7.9757764299999998</v>
      </c>
      <c r="AB4">
        <f t="shared" si="0"/>
        <v>18.4065967045366</v>
      </c>
      <c r="AC4">
        <f t="shared" si="0"/>
        <v>0</v>
      </c>
      <c r="AD4">
        <f t="shared" si="0"/>
        <v>0</v>
      </c>
      <c r="AE4">
        <f t="shared" si="0"/>
        <v>0</v>
      </c>
      <c r="AF4">
        <f t="shared" si="0"/>
        <v>0</v>
      </c>
      <c r="AG4">
        <f t="shared" si="0"/>
        <v>0</v>
      </c>
      <c r="AH4">
        <f t="shared" si="0"/>
        <v>0</v>
      </c>
      <c r="AI4">
        <f t="shared" si="0"/>
        <v>852.19</v>
      </c>
      <c r="AJ4">
        <f t="shared" si="0"/>
        <v>0</v>
      </c>
    </row>
    <row r="6" spans="1:37" x14ac:dyDescent="0.25">
      <c r="A6" t="s">
        <v>284</v>
      </c>
      <c r="B6">
        <v>439</v>
      </c>
      <c r="C6">
        <v>2138.193058993133</v>
      </c>
      <c r="D6">
        <v>2018</v>
      </c>
      <c r="E6">
        <v>13135.054799999998</v>
      </c>
      <c r="F6">
        <v>0</v>
      </c>
      <c r="G6">
        <v>0</v>
      </c>
      <c r="H6">
        <v>1606.7132000000001</v>
      </c>
      <c r="I6">
        <v>3758.6858000000002</v>
      </c>
      <c r="J6">
        <v>1114.9333999999999</v>
      </c>
      <c r="K6">
        <v>3758.6857999999997</v>
      </c>
      <c r="L6">
        <v>2896.0365999999999</v>
      </c>
      <c r="M6">
        <v>0</v>
      </c>
      <c r="N6">
        <v>0</v>
      </c>
      <c r="O6">
        <v>4555.0668000000005</v>
      </c>
      <c r="P6">
        <v>1700.8838000000001</v>
      </c>
      <c r="Q6">
        <v>5640.9351999999999</v>
      </c>
      <c r="R6">
        <v>1198.6405999999999</v>
      </c>
      <c r="S6">
        <v>39.528399999999998</v>
      </c>
      <c r="T6">
        <v>0</v>
      </c>
      <c r="U6">
        <v>4042</v>
      </c>
      <c r="V6">
        <v>0.85831725796190295</v>
      </c>
      <c r="W6">
        <v>0</v>
      </c>
      <c r="X6">
        <v>0</v>
      </c>
      <c r="Y6">
        <v>0</v>
      </c>
      <c r="Z6">
        <v>0</v>
      </c>
      <c r="AA6">
        <v>7.9757764299999998</v>
      </c>
      <c r="AB6">
        <v>18.4065967045366</v>
      </c>
      <c r="AC6">
        <v>0</v>
      </c>
      <c r="AD6">
        <v>0</v>
      </c>
      <c r="AE6">
        <v>0</v>
      </c>
      <c r="AF6">
        <v>0</v>
      </c>
      <c r="AG6">
        <v>0</v>
      </c>
      <c r="AH6">
        <v>0</v>
      </c>
      <c r="AI6">
        <v>852.19</v>
      </c>
      <c r="AJ6">
        <v>0</v>
      </c>
    </row>
  </sheetData>
  <sheetProtection algorithmName="SHA-512" hashValue="9ApIjdpsoSxiYGnaKvzZl1a5ksCmkGeofkukDhH8VTI4YhlR/mMuNelWRQtxVptTH0vPTBYITBR39HLyx9RbgQ==" saltValue="oQvqrX2HP4HYup5sl+2mm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Introduction</vt:lpstr>
      <vt:lpstr>Orientation TEPOS</vt:lpstr>
      <vt:lpstr>Résultats</vt:lpstr>
      <vt:lpstr>Versions</vt:lpstr>
      <vt:lpstr>Données Clunisois</vt:lpstr>
      <vt:lpstr>Bonnay Saint Ythaire</vt:lpstr>
      <vt:lpstr>'Orientation TEPOS'!Zone_d_impression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Arnaud Lebouc</cp:lastModifiedBy>
  <cp:revision>1</cp:revision>
  <cp:lastPrinted>2023-09-22T08:18:06Z</cp:lastPrinted>
  <dcterms:created xsi:type="dcterms:W3CDTF">2023-09-12T11:31:47Z</dcterms:created>
  <dcterms:modified xsi:type="dcterms:W3CDTF">2023-11-12T14:51:49Z</dcterms:modified>
  <dc:language>fr-FR</dc:language>
</cp:coreProperties>
</file>